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Faysal\Desktop\FinModelHob\Templates\Business Templates\"/>
    </mc:Choice>
  </mc:AlternateContent>
  <bookViews>
    <workbookView xWindow="0" yWindow="0" windowWidth="23040" windowHeight="9264" firstSheet="1" activeTab="2"/>
  </bookViews>
  <sheets>
    <sheet name="Analyze" sheetId="8" state="hidden" r:id="rId1"/>
    <sheet name="Instructions" sheetId="9" r:id="rId2"/>
    <sheet name="Dashboard" sheetId="7" r:id="rId3"/>
    <sheet name="Assumptions" sheetId="2" r:id="rId4"/>
    <sheet name="Data Entry" sheetId="1" r:id="rId5"/>
  </sheets>
  <definedNames>
    <definedName name="ChooseOption">#REF!</definedName>
    <definedName name="Slicer_Quarter">#N/A</definedName>
    <definedName name="Slicer_Sales_Region_Location">#N/A</definedName>
    <definedName name="Slicer_Sales_Type1">#N/A</definedName>
  </definedNames>
  <calcPr calcId="152511"/>
  <pivotCaches>
    <pivotCache cacheId="0" r:id="rId6"/>
  </pivotCaches>
  <extLst>
    <ext xmlns:x14="http://schemas.microsoft.com/office/spreadsheetml/2009/9/main" uri="{BBE1A952-AA13-448e-AADC-164F8A28A991}">
      <x14:slicerCaches>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3" i="1" l="1"/>
  <c r="Q713" i="1"/>
  <c r="S713" i="1" s="1"/>
  <c r="C275" i="1"/>
  <c r="Q275" i="1"/>
  <c r="S275" i="1" s="1"/>
  <c r="L3" i="2"/>
  <c r="L4" i="2"/>
  <c r="L5" i="2"/>
  <c r="L6" i="2"/>
  <c r="L7" i="2"/>
  <c r="L8" i="2"/>
  <c r="L9" i="2"/>
  <c r="L10" i="2"/>
  <c r="L11" i="2"/>
  <c r="L12" i="2"/>
  <c r="L13" i="2"/>
  <c r="L14" i="2"/>
  <c r="L15" i="2"/>
  <c r="L16" i="2"/>
  <c r="L17" i="2"/>
  <c r="L18" i="2"/>
  <c r="L19" i="2"/>
  <c r="L20" i="2"/>
  <c r="L21" i="2"/>
  <c r="L22" i="2"/>
  <c r="L23" i="2"/>
  <c r="L24" i="2"/>
  <c r="L25" i="2"/>
  <c r="L27" i="2"/>
  <c r="L28" i="2"/>
  <c r="L29" i="2"/>
  <c r="L30" i="2"/>
  <c r="L31" i="2"/>
  <c r="L32" i="2"/>
  <c r="L33" i="2"/>
  <c r="L34" i="2"/>
  <c r="L35" i="2"/>
  <c r="L36" i="2"/>
  <c r="L37" i="2"/>
  <c r="L38" i="2"/>
  <c r="L39" i="2"/>
  <c r="L40" i="2"/>
  <c r="L41" i="2"/>
  <c r="L42" i="2"/>
  <c r="L43" i="2"/>
  <c r="L44" i="2"/>
  <c r="L45" i="2"/>
  <c r="L46" i="2"/>
  <c r="J713" i="1" s="1"/>
  <c r="K713" i="1" s="1"/>
  <c r="L713" i="1" s="1"/>
  <c r="L47" i="2"/>
  <c r="L48" i="2"/>
  <c r="L26" i="2"/>
  <c r="T713" i="1" l="1"/>
  <c r="R713" i="1"/>
  <c r="M713" i="1"/>
  <c r="E35" i="8"/>
  <c r="F35" i="8"/>
  <c r="G35" i="8"/>
  <c r="E36" i="8"/>
  <c r="F36" i="8"/>
  <c r="G36" i="8"/>
  <c r="E37" i="8"/>
  <c r="F37" i="8"/>
  <c r="G37" i="8"/>
  <c r="F34" i="8"/>
  <c r="G34" i="8"/>
  <c r="E34" i="8"/>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Q3" i="1"/>
  <c r="S3" i="1" s="1"/>
  <c r="Q4" i="1"/>
  <c r="S4" i="1" s="1"/>
  <c r="Q5" i="1"/>
  <c r="S5" i="1" s="1"/>
  <c r="Q6" i="1"/>
  <c r="S6" i="1" s="1"/>
  <c r="Q7" i="1"/>
  <c r="S7" i="1" s="1"/>
  <c r="Q8" i="1"/>
  <c r="S8" i="1" s="1"/>
  <c r="Q9" i="1"/>
  <c r="S9" i="1" s="1"/>
  <c r="Q10" i="1"/>
  <c r="S10" i="1" s="1"/>
  <c r="Q11" i="1"/>
  <c r="S11" i="1" s="1"/>
  <c r="Q12" i="1"/>
  <c r="S12" i="1" s="1"/>
  <c r="Q13" i="1"/>
  <c r="S13" i="1" s="1"/>
  <c r="Q14" i="1"/>
  <c r="S14" i="1" s="1"/>
  <c r="Q15" i="1"/>
  <c r="S15" i="1" s="1"/>
  <c r="Q16" i="1"/>
  <c r="S16" i="1" s="1"/>
  <c r="Q17" i="1"/>
  <c r="S17" i="1" s="1"/>
  <c r="Q18" i="1"/>
  <c r="S18" i="1" s="1"/>
  <c r="Q19" i="1"/>
  <c r="S19" i="1" s="1"/>
  <c r="Q20" i="1"/>
  <c r="S20" i="1" s="1"/>
  <c r="Q21" i="1"/>
  <c r="S21" i="1" s="1"/>
  <c r="Q22" i="1"/>
  <c r="S22" i="1" s="1"/>
  <c r="Q23" i="1"/>
  <c r="S23" i="1" s="1"/>
  <c r="Q24" i="1"/>
  <c r="S24" i="1" s="1"/>
  <c r="Q25" i="1"/>
  <c r="S25" i="1" s="1"/>
  <c r="Q26" i="1"/>
  <c r="S26" i="1" s="1"/>
  <c r="Q27" i="1"/>
  <c r="S27" i="1" s="1"/>
  <c r="Q28" i="1"/>
  <c r="S28" i="1" s="1"/>
  <c r="Q29" i="1"/>
  <c r="S29" i="1" s="1"/>
  <c r="Q30" i="1"/>
  <c r="S30" i="1" s="1"/>
  <c r="Q31" i="1"/>
  <c r="S31" i="1" s="1"/>
  <c r="Q32" i="1"/>
  <c r="S32" i="1" s="1"/>
  <c r="Q33" i="1"/>
  <c r="S33" i="1" s="1"/>
  <c r="Q34" i="1"/>
  <c r="S34" i="1" s="1"/>
  <c r="Q35" i="1"/>
  <c r="S35" i="1" s="1"/>
  <c r="Q36" i="1"/>
  <c r="S36" i="1" s="1"/>
  <c r="Q37" i="1"/>
  <c r="S37" i="1" s="1"/>
  <c r="Q38" i="1"/>
  <c r="S38" i="1" s="1"/>
  <c r="Q39" i="1"/>
  <c r="S39" i="1" s="1"/>
  <c r="Q40" i="1"/>
  <c r="S40" i="1" s="1"/>
  <c r="Q41" i="1"/>
  <c r="S41" i="1" s="1"/>
  <c r="Q42" i="1"/>
  <c r="S42" i="1" s="1"/>
  <c r="Q43" i="1"/>
  <c r="S43" i="1" s="1"/>
  <c r="Q44" i="1"/>
  <c r="S44" i="1" s="1"/>
  <c r="Q45" i="1"/>
  <c r="S45" i="1" s="1"/>
  <c r="Q46" i="1"/>
  <c r="S46" i="1" s="1"/>
  <c r="Q47" i="1"/>
  <c r="S47" i="1" s="1"/>
  <c r="Q48" i="1"/>
  <c r="S48" i="1" s="1"/>
  <c r="Q49" i="1"/>
  <c r="S49" i="1" s="1"/>
  <c r="Q50" i="1"/>
  <c r="S50" i="1" s="1"/>
  <c r="Q51" i="1"/>
  <c r="S51" i="1" s="1"/>
  <c r="Q52" i="1"/>
  <c r="S52" i="1" s="1"/>
  <c r="Q53" i="1"/>
  <c r="S53" i="1" s="1"/>
  <c r="Q54" i="1"/>
  <c r="S54" i="1" s="1"/>
  <c r="Q55" i="1"/>
  <c r="S55" i="1" s="1"/>
  <c r="Q56" i="1"/>
  <c r="S56" i="1" s="1"/>
  <c r="Q57" i="1"/>
  <c r="S57" i="1" s="1"/>
  <c r="Q58" i="1"/>
  <c r="S58" i="1" s="1"/>
  <c r="Q59" i="1"/>
  <c r="S59" i="1" s="1"/>
  <c r="Q60" i="1"/>
  <c r="S60" i="1" s="1"/>
  <c r="Q61" i="1"/>
  <c r="S61" i="1" s="1"/>
  <c r="Q62" i="1"/>
  <c r="S62" i="1" s="1"/>
  <c r="Q63" i="1"/>
  <c r="S63" i="1" s="1"/>
  <c r="Q64" i="1"/>
  <c r="S64" i="1" s="1"/>
  <c r="Q65" i="1"/>
  <c r="S65" i="1" s="1"/>
  <c r="Q66" i="1"/>
  <c r="S66" i="1" s="1"/>
  <c r="Q67" i="1"/>
  <c r="S67" i="1" s="1"/>
  <c r="Q68" i="1"/>
  <c r="S68" i="1" s="1"/>
  <c r="Q69" i="1"/>
  <c r="S69" i="1" s="1"/>
  <c r="Q70" i="1"/>
  <c r="S70" i="1" s="1"/>
  <c r="Q71" i="1"/>
  <c r="S71" i="1" s="1"/>
  <c r="Q72" i="1"/>
  <c r="S72" i="1" s="1"/>
  <c r="Q73" i="1"/>
  <c r="S73" i="1" s="1"/>
  <c r="Q74" i="1"/>
  <c r="S74" i="1" s="1"/>
  <c r="Q75" i="1"/>
  <c r="S75" i="1" s="1"/>
  <c r="Q76" i="1"/>
  <c r="S76" i="1" s="1"/>
  <c r="Q77" i="1"/>
  <c r="S77" i="1" s="1"/>
  <c r="Q78" i="1"/>
  <c r="S78" i="1" s="1"/>
  <c r="Q79" i="1"/>
  <c r="S79" i="1" s="1"/>
  <c r="Q80" i="1"/>
  <c r="S80" i="1" s="1"/>
  <c r="Q81" i="1"/>
  <c r="S81" i="1" s="1"/>
  <c r="Q82" i="1"/>
  <c r="S82" i="1" s="1"/>
  <c r="Q83" i="1"/>
  <c r="S83" i="1" s="1"/>
  <c r="Q84" i="1"/>
  <c r="S84" i="1" s="1"/>
  <c r="Q85" i="1"/>
  <c r="S85" i="1" s="1"/>
  <c r="Q86" i="1"/>
  <c r="S86" i="1" s="1"/>
  <c r="Q87" i="1"/>
  <c r="S87" i="1" s="1"/>
  <c r="Q88" i="1"/>
  <c r="S88" i="1" s="1"/>
  <c r="Q89" i="1"/>
  <c r="S89" i="1" s="1"/>
  <c r="Q90" i="1"/>
  <c r="S90" i="1" s="1"/>
  <c r="Q91" i="1"/>
  <c r="S91" i="1" s="1"/>
  <c r="Q92" i="1"/>
  <c r="S92" i="1" s="1"/>
  <c r="Q93" i="1"/>
  <c r="S93" i="1" s="1"/>
  <c r="Q94" i="1"/>
  <c r="S94" i="1" s="1"/>
  <c r="Q95" i="1"/>
  <c r="S95" i="1" s="1"/>
  <c r="Q96" i="1"/>
  <c r="S96" i="1" s="1"/>
  <c r="Q97" i="1"/>
  <c r="S97" i="1" s="1"/>
  <c r="Q98" i="1"/>
  <c r="S98" i="1" s="1"/>
  <c r="Q99" i="1"/>
  <c r="S99" i="1" s="1"/>
  <c r="Q100" i="1"/>
  <c r="S100" i="1" s="1"/>
  <c r="Q101" i="1"/>
  <c r="S101" i="1" s="1"/>
  <c r="Q102" i="1"/>
  <c r="S102" i="1" s="1"/>
  <c r="Q103" i="1"/>
  <c r="S103" i="1" s="1"/>
  <c r="Q104" i="1"/>
  <c r="S104" i="1" s="1"/>
  <c r="Q105" i="1"/>
  <c r="S105" i="1" s="1"/>
  <c r="Q106" i="1"/>
  <c r="S106" i="1" s="1"/>
  <c r="Q107" i="1"/>
  <c r="S107" i="1" s="1"/>
  <c r="Q108" i="1"/>
  <c r="S108" i="1" s="1"/>
  <c r="Q109" i="1"/>
  <c r="S109" i="1" s="1"/>
  <c r="Q110" i="1"/>
  <c r="S110" i="1" s="1"/>
  <c r="Q111" i="1"/>
  <c r="S111" i="1" s="1"/>
  <c r="Q112" i="1"/>
  <c r="S112" i="1" s="1"/>
  <c r="Q113" i="1"/>
  <c r="S113" i="1" s="1"/>
  <c r="Q114" i="1"/>
  <c r="S114" i="1" s="1"/>
  <c r="Q115" i="1"/>
  <c r="S115" i="1" s="1"/>
  <c r="Q116" i="1"/>
  <c r="S116" i="1" s="1"/>
  <c r="Q117" i="1"/>
  <c r="S117" i="1" s="1"/>
  <c r="Q118" i="1"/>
  <c r="S118" i="1" s="1"/>
  <c r="Q119" i="1"/>
  <c r="S119" i="1" s="1"/>
  <c r="Q120" i="1"/>
  <c r="S120" i="1" s="1"/>
  <c r="Q121" i="1"/>
  <c r="S121" i="1" s="1"/>
  <c r="Q122" i="1"/>
  <c r="S122" i="1" s="1"/>
  <c r="Q123" i="1"/>
  <c r="S123" i="1" s="1"/>
  <c r="Q124" i="1"/>
  <c r="S124" i="1" s="1"/>
  <c r="Q125" i="1"/>
  <c r="S125" i="1" s="1"/>
  <c r="Q126" i="1"/>
  <c r="S126" i="1" s="1"/>
  <c r="Q127" i="1"/>
  <c r="S127" i="1" s="1"/>
  <c r="Q128" i="1"/>
  <c r="S128" i="1" s="1"/>
  <c r="Q129" i="1"/>
  <c r="S129" i="1" s="1"/>
  <c r="Q130" i="1"/>
  <c r="S130" i="1" s="1"/>
  <c r="Q131" i="1"/>
  <c r="S131" i="1" s="1"/>
  <c r="Q132" i="1"/>
  <c r="S132" i="1" s="1"/>
  <c r="Q133" i="1"/>
  <c r="S133" i="1" s="1"/>
  <c r="Q134" i="1"/>
  <c r="S134" i="1" s="1"/>
  <c r="Q135" i="1"/>
  <c r="S135" i="1" s="1"/>
  <c r="Q136" i="1"/>
  <c r="S136" i="1" s="1"/>
  <c r="Q137" i="1"/>
  <c r="S137" i="1" s="1"/>
  <c r="Q138" i="1"/>
  <c r="S138" i="1" s="1"/>
  <c r="Q139" i="1"/>
  <c r="S139" i="1" s="1"/>
  <c r="Q140" i="1"/>
  <c r="S140" i="1" s="1"/>
  <c r="Q141" i="1"/>
  <c r="S141" i="1" s="1"/>
  <c r="Q142" i="1"/>
  <c r="S142" i="1" s="1"/>
  <c r="Q143" i="1"/>
  <c r="S143" i="1" s="1"/>
  <c r="Q144" i="1"/>
  <c r="S144" i="1" s="1"/>
  <c r="Q145" i="1"/>
  <c r="S145" i="1" s="1"/>
  <c r="Q146" i="1"/>
  <c r="S146" i="1" s="1"/>
  <c r="Q147" i="1"/>
  <c r="S147" i="1" s="1"/>
  <c r="Q148" i="1"/>
  <c r="S148" i="1" s="1"/>
  <c r="Q149" i="1"/>
  <c r="S149" i="1" s="1"/>
  <c r="Q150" i="1"/>
  <c r="S150" i="1" s="1"/>
  <c r="Q151" i="1"/>
  <c r="S151" i="1" s="1"/>
  <c r="Q152" i="1"/>
  <c r="S152" i="1" s="1"/>
  <c r="Q153" i="1"/>
  <c r="S153" i="1" s="1"/>
  <c r="Q154" i="1"/>
  <c r="S154" i="1" s="1"/>
  <c r="Q155" i="1"/>
  <c r="S155" i="1" s="1"/>
  <c r="Q156" i="1"/>
  <c r="S156" i="1" s="1"/>
  <c r="Q157" i="1"/>
  <c r="S157" i="1" s="1"/>
  <c r="Q158" i="1"/>
  <c r="S158" i="1" s="1"/>
  <c r="Q159" i="1"/>
  <c r="S159" i="1" s="1"/>
  <c r="Q160" i="1"/>
  <c r="S160" i="1" s="1"/>
  <c r="Q161" i="1"/>
  <c r="S161" i="1" s="1"/>
  <c r="Q162" i="1"/>
  <c r="S162" i="1" s="1"/>
  <c r="Q163" i="1"/>
  <c r="S163" i="1" s="1"/>
  <c r="Q164" i="1"/>
  <c r="S164" i="1" s="1"/>
  <c r="Q165" i="1"/>
  <c r="S165" i="1" s="1"/>
  <c r="Q166" i="1"/>
  <c r="S166" i="1" s="1"/>
  <c r="Q167" i="1"/>
  <c r="S167" i="1" s="1"/>
  <c r="Q168" i="1"/>
  <c r="S168" i="1" s="1"/>
  <c r="Q169" i="1"/>
  <c r="S169" i="1" s="1"/>
  <c r="Q170" i="1"/>
  <c r="S170" i="1" s="1"/>
  <c r="Q171" i="1"/>
  <c r="S171" i="1" s="1"/>
  <c r="Q172" i="1"/>
  <c r="S172" i="1" s="1"/>
  <c r="Q173" i="1"/>
  <c r="S173" i="1" s="1"/>
  <c r="Q174" i="1"/>
  <c r="S174" i="1" s="1"/>
  <c r="Q175" i="1"/>
  <c r="S175" i="1" s="1"/>
  <c r="Q176" i="1"/>
  <c r="S176" i="1" s="1"/>
  <c r="Q177" i="1"/>
  <c r="S177" i="1" s="1"/>
  <c r="Q178" i="1"/>
  <c r="S178" i="1" s="1"/>
  <c r="Q179" i="1"/>
  <c r="S179" i="1" s="1"/>
  <c r="Q180" i="1"/>
  <c r="S180" i="1" s="1"/>
  <c r="Q181" i="1"/>
  <c r="S181" i="1" s="1"/>
  <c r="Q182" i="1"/>
  <c r="S182" i="1" s="1"/>
  <c r="Q183" i="1"/>
  <c r="S183" i="1" s="1"/>
  <c r="Q184" i="1"/>
  <c r="S184" i="1" s="1"/>
  <c r="Q185" i="1"/>
  <c r="S185" i="1" s="1"/>
  <c r="Q186" i="1"/>
  <c r="S186" i="1" s="1"/>
  <c r="Q187" i="1"/>
  <c r="S187" i="1" s="1"/>
  <c r="Q188" i="1"/>
  <c r="S188" i="1" s="1"/>
  <c r="Q189" i="1"/>
  <c r="S189" i="1" s="1"/>
  <c r="Q190" i="1"/>
  <c r="S190" i="1" s="1"/>
  <c r="Q191" i="1"/>
  <c r="S191" i="1" s="1"/>
  <c r="Q192" i="1"/>
  <c r="S192" i="1" s="1"/>
  <c r="Q193" i="1"/>
  <c r="S193" i="1" s="1"/>
  <c r="Q194" i="1"/>
  <c r="S194" i="1" s="1"/>
  <c r="Q195" i="1"/>
  <c r="S195" i="1" s="1"/>
  <c r="Q196" i="1"/>
  <c r="S196" i="1" s="1"/>
  <c r="Q197" i="1"/>
  <c r="S197" i="1" s="1"/>
  <c r="Q198" i="1"/>
  <c r="S198" i="1" s="1"/>
  <c r="Q199" i="1"/>
  <c r="S199" i="1" s="1"/>
  <c r="Q200" i="1"/>
  <c r="S200" i="1" s="1"/>
  <c r="Q201" i="1"/>
  <c r="S201" i="1" s="1"/>
  <c r="Q202" i="1"/>
  <c r="S202" i="1" s="1"/>
  <c r="Q203" i="1"/>
  <c r="S203" i="1" s="1"/>
  <c r="Q204" i="1"/>
  <c r="S204" i="1" s="1"/>
  <c r="Q205" i="1"/>
  <c r="S205" i="1" s="1"/>
  <c r="Q206" i="1"/>
  <c r="S206" i="1" s="1"/>
  <c r="Q207" i="1"/>
  <c r="S207" i="1" s="1"/>
  <c r="Q208" i="1"/>
  <c r="S208" i="1" s="1"/>
  <c r="Q209" i="1"/>
  <c r="S209" i="1" s="1"/>
  <c r="Q210" i="1"/>
  <c r="S210" i="1" s="1"/>
  <c r="Q211" i="1"/>
  <c r="S211" i="1" s="1"/>
  <c r="Q212" i="1"/>
  <c r="S212" i="1" s="1"/>
  <c r="Q214" i="1"/>
  <c r="S214" i="1" s="1"/>
  <c r="Q215" i="1"/>
  <c r="S215" i="1" s="1"/>
  <c r="Q216" i="1"/>
  <c r="S216" i="1" s="1"/>
  <c r="Q217" i="1"/>
  <c r="S217" i="1" s="1"/>
  <c r="Q218" i="1"/>
  <c r="S218" i="1" s="1"/>
  <c r="Q219" i="1"/>
  <c r="S219" i="1" s="1"/>
  <c r="Q220" i="1"/>
  <c r="S220" i="1" s="1"/>
  <c r="Q221" i="1"/>
  <c r="S221" i="1" s="1"/>
  <c r="Q222" i="1"/>
  <c r="S222" i="1" s="1"/>
  <c r="Q223" i="1"/>
  <c r="S223" i="1" s="1"/>
  <c r="Q224" i="1"/>
  <c r="S224" i="1" s="1"/>
  <c r="Q225" i="1"/>
  <c r="S225" i="1" s="1"/>
  <c r="Q226" i="1"/>
  <c r="S226" i="1" s="1"/>
  <c r="Q227" i="1"/>
  <c r="S227" i="1" s="1"/>
  <c r="Q228" i="1"/>
  <c r="S228" i="1" s="1"/>
  <c r="Q229" i="1"/>
  <c r="S229" i="1" s="1"/>
  <c r="Q230" i="1"/>
  <c r="S230" i="1" s="1"/>
  <c r="Q231" i="1"/>
  <c r="S231" i="1" s="1"/>
  <c r="Q232" i="1"/>
  <c r="S232" i="1" s="1"/>
  <c r="Q233" i="1"/>
  <c r="S233" i="1" s="1"/>
  <c r="Q234" i="1"/>
  <c r="S234" i="1" s="1"/>
  <c r="Q235" i="1"/>
  <c r="S235" i="1" s="1"/>
  <c r="Q236" i="1"/>
  <c r="S236" i="1" s="1"/>
  <c r="Q237" i="1"/>
  <c r="S237" i="1" s="1"/>
  <c r="Q238" i="1"/>
  <c r="S238" i="1" s="1"/>
  <c r="Q239" i="1"/>
  <c r="S239" i="1" s="1"/>
  <c r="Q240" i="1"/>
  <c r="S240" i="1" s="1"/>
  <c r="Q241" i="1"/>
  <c r="S241" i="1" s="1"/>
  <c r="Q242" i="1"/>
  <c r="S242" i="1" s="1"/>
  <c r="Q243" i="1"/>
  <c r="S243" i="1" s="1"/>
  <c r="Q244" i="1"/>
  <c r="S244" i="1" s="1"/>
  <c r="Q245" i="1"/>
  <c r="S245" i="1" s="1"/>
  <c r="Q246" i="1"/>
  <c r="S246" i="1" s="1"/>
  <c r="Q247" i="1"/>
  <c r="S247" i="1" s="1"/>
  <c r="Q248" i="1"/>
  <c r="S248" i="1" s="1"/>
  <c r="Q249" i="1"/>
  <c r="S249" i="1" s="1"/>
  <c r="Q250" i="1"/>
  <c r="S250" i="1" s="1"/>
  <c r="Q251" i="1"/>
  <c r="S251" i="1" s="1"/>
  <c r="Q252" i="1"/>
  <c r="S252" i="1" s="1"/>
  <c r="Q253" i="1"/>
  <c r="S253" i="1" s="1"/>
  <c r="Q254" i="1"/>
  <c r="S254" i="1" s="1"/>
  <c r="Q255" i="1"/>
  <c r="S255" i="1" s="1"/>
  <c r="Q256" i="1"/>
  <c r="S256" i="1" s="1"/>
  <c r="Q257" i="1"/>
  <c r="S257" i="1" s="1"/>
  <c r="Q258" i="1"/>
  <c r="S258" i="1" s="1"/>
  <c r="Q259" i="1"/>
  <c r="S259" i="1" s="1"/>
  <c r="Q260" i="1"/>
  <c r="S260" i="1" s="1"/>
  <c r="Q261" i="1"/>
  <c r="S261" i="1" s="1"/>
  <c r="Q262" i="1"/>
  <c r="S262" i="1" s="1"/>
  <c r="Q263" i="1"/>
  <c r="S263" i="1" s="1"/>
  <c r="Q264" i="1"/>
  <c r="S264" i="1" s="1"/>
  <c r="Q265" i="1"/>
  <c r="S265" i="1" s="1"/>
  <c r="Q266" i="1"/>
  <c r="S266" i="1" s="1"/>
  <c r="Q267" i="1"/>
  <c r="S267" i="1" s="1"/>
  <c r="Q268" i="1"/>
  <c r="S268" i="1" s="1"/>
  <c r="Q269" i="1"/>
  <c r="S269" i="1" s="1"/>
  <c r="Q270" i="1"/>
  <c r="S270" i="1" s="1"/>
  <c r="Q271" i="1"/>
  <c r="S271" i="1" s="1"/>
  <c r="Q272" i="1"/>
  <c r="S272" i="1" s="1"/>
  <c r="Q273" i="1"/>
  <c r="S273" i="1" s="1"/>
  <c r="Q274" i="1"/>
  <c r="S274" i="1" s="1"/>
  <c r="Q276" i="1"/>
  <c r="S276" i="1" s="1"/>
  <c r="Q277" i="1"/>
  <c r="S277" i="1" s="1"/>
  <c r="Q278" i="1"/>
  <c r="S278" i="1" s="1"/>
  <c r="Q279" i="1"/>
  <c r="S279" i="1" s="1"/>
  <c r="Q280" i="1"/>
  <c r="S280" i="1" s="1"/>
  <c r="Q281" i="1"/>
  <c r="S281" i="1" s="1"/>
  <c r="Q282" i="1"/>
  <c r="S282" i="1" s="1"/>
  <c r="Q283" i="1"/>
  <c r="S283" i="1" s="1"/>
  <c r="Q284" i="1"/>
  <c r="S284" i="1" s="1"/>
  <c r="Q285" i="1"/>
  <c r="S285" i="1" s="1"/>
  <c r="Q286" i="1"/>
  <c r="S286" i="1" s="1"/>
  <c r="Q287" i="1"/>
  <c r="S287" i="1" s="1"/>
  <c r="Q288" i="1"/>
  <c r="S288" i="1" s="1"/>
  <c r="Q289" i="1"/>
  <c r="S289" i="1" s="1"/>
  <c r="Q290" i="1"/>
  <c r="S290" i="1" s="1"/>
  <c r="Q291" i="1"/>
  <c r="S291" i="1" s="1"/>
  <c r="Q292" i="1"/>
  <c r="S292" i="1" s="1"/>
  <c r="Q293" i="1"/>
  <c r="S293" i="1" s="1"/>
  <c r="Q294" i="1"/>
  <c r="S294" i="1" s="1"/>
  <c r="Q295" i="1"/>
  <c r="S295" i="1" s="1"/>
  <c r="Q296" i="1"/>
  <c r="S296" i="1" s="1"/>
  <c r="Q297" i="1"/>
  <c r="S297" i="1" s="1"/>
  <c r="Q298" i="1"/>
  <c r="S298" i="1" s="1"/>
  <c r="Q299" i="1"/>
  <c r="S299" i="1" s="1"/>
  <c r="Q300" i="1"/>
  <c r="S300" i="1" s="1"/>
  <c r="Q301" i="1"/>
  <c r="S301" i="1" s="1"/>
  <c r="Q302" i="1"/>
  <c r="S302" i="1" s="1"/>
  <c r="Q303" i="1"/>
  <c r="S303" i="1" s="1"/>
  <c r="Q304" i="1"/>
  <c r="S304" i="1" s="1"/>
  <c r="Q305" i="1"/>
  <c r="S305" i="1" s="1"/>
  <c r="Q306" i="1"/>
  <c r="S306" i="1" s="1"/>
  <c r="Q307" i="1"/>
  <c r="S307" i="1" s="1"/>
  <c r="Q308" i="1"/>
  <c r="S308" i="1" s="1"/>
  <c r="Q309" i="1"/>
  <c r="S309" i="1" s="1"/>
  <c r="Q310" i="1"/>
  <c r="S310" i="1" s="1"/>
  <c r="Q311" i="1"/>
  <c r="S311" i="1" s="1"/>
  <c r="Q312" i="1"/>
  <c r="S312" i="1" s="1"/>
  <c r="Q313" i="1"/>
  <c r="S313" i="1" s="1"/>
  <c r="Q314" i="1"/>
  <c r="S314" i="1" s="1"/>
  <c r="Q315" i="1"/>
  <c r="S315" i="1" s="1"/>
  <c r="Q316" i="1"/>
  <c r="S316" i="1" s="1"/>
  <c r="Q317" i="1"/>
  <c r="S317" i="1" s="1"/>
  <c r="Q318" i="1"/>
  <c r="S318" i="1" s="1"/>
  <c r="Q319" i="1"/>
  <c r="S319" i="1" s="1"/>
  <c r="Q320" i="1"/>
  <c r="S320" i="1" s="1"/>
  <c r="Q321" i="1"/>
  <c r="S321" i="1" s="1"/>
  <c r="Q322" i="1"/>
  <c r="S322" i="1" s="1"/>
  <c r="Q323" i="1"/>
  <c r="S323" i="1" s="1"/>
  <c r="Q324" i="1"/>
  <c r="S324" i="1" s="1"/>
  <c r="Q325" i="1"/>
  <c r="S325" i="1" s="1"/>
  <c r="Q326" i="1"/>
  <c r="S326" i="1" s="1"/>
  <c r="Q327" i="1"/>
  <c r="S327" i="1" s="1"/>
  <c r="Q328" i="1"/>
  <c r="S328" i="1" s="1"/>
  <c r="Q329" i="1"/>
  <c r="S329" i="1" s="1"/>
  <c r="Q330" i="1"/>
  <c r="S330" i="1" s="1"/>
  <c r="Q331" i="1"/>
  <c r="S331" i="1" s="1"/>
  <c r="Q332" i="1"/>
  <c r="S332" i="1" s="1"/>
  <c r="Q333" i="1"/>
  <c r="S333" i="1" s="1"/>
  <c r="Q334" i="1"/>
  <c r="S334" i="1" s="1"/>
  <c r="Q335" i="1"/>
  <c r="S335" i="1" s="1"/>
  <c r="Q336" i="1"/>
  <c r="S336" i="1" s="1"/>
  <c r="Q337" i="1"/>
  <c r="S337" i="1" s="1"/>
  <c r="Q338" i="1"/>
  <c r="S338" i="1" s="1"/>
  <c r="Q339" i="1"/>
  <c r="S339" i="1" s="1"/>
  <c r="Q340" i="1"/>
  <c r="S340" i="1" s="1"/>
  <c r="Q341" i="1"/>
  <c r="S341" i="1" s="1"/>
  <c r="Q342" i="1"/>
  <c r="S342" i="1" s="1"/>
  <c r="Q343" i="1"/>
  <c r="S343" i="1" s="1"/>
  <c r="Q344" i="1"/>
  <c r="S344" i="1" s="1"/>
  <c r="Q345" i="1"/>
  <c r="S345" i="1" s="1"/>
  <c r="Q346" i="1"/>
  <c r="S346" i="1" s="1"/>
  <c r="Q347" i="1"/>
  <c r="S347" i="1" s="1"/>
  <c r="Q348" i="1"/>
  <c r="S348" i="1" s="1"/>
  <c r="Q349" i="1"/>
  <c r="S349" i="1" s="1"/>
  <c r="Q350" i="1"/>
  <c r="S350" i="1" s="1"/>
  <c r="Q351" i="1"/>
  <c r="S351" i="1" s="1"/>
  <c r="Q352" i="1"/>
  <c r="S352" i="1" s="1"/>
  <c r="Q353" i="1"/>
  <c r="S353" i="1" s="1"/>
  <c r="Q354" i="1"/>
  <c r="S354" i="1" s="1"/>
  <c r="Q355" i="1"/>
  <c r="S355" i="1" s="1"/>
  <c r="Q356" i="1"/>
  <c r="S356" i="1" s="1"/>
  <c r="Q357" i="1"/>
  <c r="S357" i="1" s="1"/>
  <c r="Q358" i="1"/>
  <c r="S358" i="1" s="1"/>
  <c r="Q359" i="1"/>
  <c r="S359" i="1" s="1"/>
  <c r="Q360" i="1"/>
  <c r="S360" i="1" s="1"/>
  <c r="Q361" i="1"/>
  <c r="S361" i="1" s="1"/>
  <c r="Q362" i="1"/>
  <c r="S362" i="1" s="1"/>
  <c r="Q363" i="1"/>
  <c r="S363" i="1" s="1"/>
  <c r="Q364" i="1"/>
  <c r="S364" i="1" s="1"/>
  <c r="Q365" i="1"/>
  <c r="S365" i="1" s="1"/>
  <c r="Q366" i="1"/>
  <c r="S366" i="1" s="1"/>
  <c r="Q367" i="1"/>
  <c r="S367" i="1" s="1"/>
  <c r="Q368" i="1"/>
  <c r="S368" i="1" s="1"/>
  <c r="Q369" i="1"/>
  <c r="S369" i="1" s="1"/>
  <c r="Q370" i="1"/>
  <c r="S370" i="1" s="1"/>
  <c r="Q371" i="1"/>
  <c r="S371" i="1" s="1"/>
  <c r="Q372" i="1"/>
  <c r="S372" i="1" s="1"/>
  <c r="Q373" i="1"/>
  <c r="S373" i="1" s="1"/>
  <c r="Q374" i="1"/>
  <c r="S374" i="1" s="1"/>
  <c r="Q375" i="1"/>
  <c r="S375" i="1" s="1"/>
  <c r="Q376" i="1"/>
  <c r="S376" i="1" s="1"/>
  <c r="Q377" i="1"/>
  <c r="S377" i="1" s="1"/>
  <c r="Q378" i="1"/>
  <c r="S378" i="1" s="1"/>
  <c r="Q379" i="1"/>
  <c r="S379" i="1" s="1"/>
  <c r="Q380" i="1"/>
  <c r="S380" i="1" s="1"/>
  <c r="Q381" i="1"/>
  <c r="S381" i="1" s="1"/>
  <c r="Q382" i="1"/>
  <c r="S382" i="1" s="1"/>
  <c r="Q383" i="1"/>
  <c r="S383" i="1" s="1"/>
  <c r="Q384" i="1"/>
  <c r="S384" i="1" s="1"/>
  <c r="Q385" i="1"/>
  <c r="S385" i="1" s="1"/>
  <c r="Q386" i="1"/>
  <c r="S386" i="1" s="1"/>
  <c r="Q387" i="1"/>
  <c r="S387" i="1" s="1"/>
  <c r="Q388" i="1"/>
  <c r="S388" i="1" s="1"/>
  <c r="Q389" i="1"/>
  <c r="S389" i="1" s="1"/>
  <c r="Q390" i="1"/>
  <c r="S390" i="1" s="1"/>
  <c r="Q391" i="1"/>
  <c r="S391" i="1" s="1"/>
  <c r="Q392" i="1"/>
  <c r="S392" i="1" s="1"/>
  <c r="Q393" i="1"/>
  <c r="S393" i="1" s="1"/>
  <c r="Q394" i="1"/>
  <c r="S394" i="1" s="1"/>
  <c r="Q395" i="1"/>
  <c r="S395" i="1" s="1"/>
  <c r="Q396" i="1"/>
  <c r="S396" i="1" s="1"/>
  <c r="Q397" i="1"/>
  <c r="S397" i="1" s="1"/>
  <c r="Q398" i="1"/>
  <c r="S398" i="1" s="1"/>
  <c r="Q399" i="1"/>
  <c r="S399" i="1" s="1"/>
  <c r="Q400" i="1"/>
  <c r="S400" i="1" s="1"/>
  <c r="Q401" i="1"/>
  <c r="S401" i="1" s="1"/>
  <c r="Q402" i="1"/>
  <c r="S402" i="1" s="1"/>
  <c r="Q403" i="1"/>
  <c r="S403" i="1" s="1"/>
  <c r="Q404" i="1"/>
  <c r="S404" i="1" s="1"/>
  <c r="Q405" i="1"/>
  <c r="S405" i="1" s="1"/>
  <c r="Q406" i="1"/>
  <c r="S406" i="1" s="1"/>
  <c r="Q407" i="1"/>
  <c r="S407" i="1" s="1"/>
  <c r="Q408" i="1"/>
  <c r="S408" i="1" s="1"/>
  <c r="Q409" i="1"/>
  <c r="S409" i="1" s="1"/>
  <c r="Q410" i="1"/>
  <c r="S410" i="1" s="1"/>
  <c r="Q411" i="1"/>
  <c r="S411" i="1" s="1"/>
  <c r="Q412" i="1"/>
  <c r="S412" i="1" s="1"/>
  <c r="Q413" i="1"/>
  <c r="S413" i="1" s="1"/>
  <c r="Q414" i="1"/>
  <c r="S414" i="1" s="1"/>
  <c r="Q415" i="1"/>
  <c r="S415" i="1" s="1"/>
  <c r="Q416" i="1"/>
  <c r="S416" i="1" s="1"/>
  <c r="Q417" i="1"/>
  <c r="S417" i="1" s="1"/>
  <c r="Q418" i="1"/>
  <c r="S418" i="1" s="1"/>
  <c r="Q419" i="1"/>
  <c r="S419" i="1" s="1"/>
  <c r="Q420" i="1"/>
  <c r="S420" i="1" s="1"/>
  <c r="Q421" i="1"/>
  <c r="S421" i="1" s="1"/>
  <c r="Q422" i="1"/>
  <c r="S422" i="1" s="1"/>
  <c r="Q423" i="1"/>
  <c r="S423" i="1" s="1"/>
  <c r="Q424" i="1"/>
  <c r="S424" i="1" s="1"/>
  <c r="Q425" i="1"/>
  <c r="S425" i="1" s="1"/>
  <c r="Q426" i="1"/>
  <c r="S426" i="1" s="1"/>
  <c r="Q427" i="1"/>
  <c r="S427" i="1" s="1"/>
  <c r="Q428" i="1"/>
  <c r="S428" i="1" s="1"/>
  <c r="Q429" i="1"/>
  <c r="S429" i="1" s="1"/>
  <c r="Q430" i="1"/>
  <c r="S430" i="1" s="1"/>
  <c r="Q431" i="1"/>
  <c r="S431" i="1" s="1"/>
  <c r="Q432" i="1"/>
  <c r="S432" i="1" s="1"/>
  <c r="Q433" i="1"/>
  <c r="S433" i="1" s="1"/>
  <c r="Q434" i="1"/>
  <c r="S434" i="1" s="1"/>
  <c r="Q435" i="1"/>
  <c r="S435" i="1" s="1"/>
  <c r="Q436" i="1"/>
  <c r="S436" i="1" s="1"/>
  <c r="Q437" i="1"/>
  <c r="S437" i="1" s="1"/>
  <c r="Q438" i="1"/>
  <c r="S438" i="1" s="1"/>
  <c r="Q439" i="1"/>
  <c r="S439" i="1" s="1"/>
  <c r="Q440" i="1"/>
  <c r="S440" i="1" s="1"/>
  <c r="Q441" i="1"/>
  <c r="S441" i="1" s="1"/>
  <c r="Q442" i="1"/>
  <c r="S442" i="1" s="1"/>
  <c r="Q443" i="1"/>
  <c r="S443" i="1" s="1"/>
  <c r="Q444" i="1"/>
  <c r="S444" i="1" s="1"/>
  <c r="Q445" i="1"/>
  <c r="S445" i="1" s="1"/>
  <c r="Q446" i="1"/>
  <c r="S446" i="1" s="1"/>
  <c r="Q447" i="1"/>
  <c r="S447" i="1" s="1"/>
  <c r="Q448" i="1"/>
  <c r="S448" i="1" s="1"/>
  <c r="Q449" i="1"/>
  <c r="S449" i="1" s="1"/>
  <c r="Q450" i="1"/>
  <c r="S450" i="1" s="1"/>
  <c r="Q451" i="1"/>
  <c r="S451" i="1" s="1"/>
  <c r="Q452" i="1"/>
  <c r="S452" i="1" s="1"/>
  <c r="Q453" i="1"/>
  <c r="S453" i="1" s="1"/>
  <c r="Q454" i="1"/>
  <c r="S454" i="1" s="1"/>
  <c r="Q455" i="1"/>
  <c r="S455" i="1" s="1"/>
  <c r="Q456" i="1"/>
  <c r="S456" i="1" s="1"/>
  <c r="Q457" i="1"/>
  <c r="S457" i="1" s="1"/>
  <c r="Q458" i="1"/>
  <c r="S458" i="1" s="1"/>
  <c r="Q459" i="1"/>
  <c r="S459" i="1" s="1"/>
  <c r="Q460" i="1"/>
  <c r="S460" i="1" s="1"/>
  <c r="Q461" i="1"/>
  <c r="S461" i="1" s="1"/>
  <c r="Q462" i="1"/>
  <c r="S462" i="1" s="1"/>
  <c r="Q463" i="1"/>
  <c r="S463" i="1" s="1"/>
  <c r="Q464" i="1"/>
  <c r="S464" i="1" s="1"/>
  <c r="Q465" i="1"/>
  <c r="S465" i="1" s="1"/>
  <c r="Q466" i="1"/>
  <c r="S466" i="1" s="1"/>
  <c r="Q467" i="1"/>
  <c r="S467" i="1" s="1"/>
  <c r="Q468" i="1"/>
  <c r="S468" i="1" s="1"/>
  <c r="Q469" i="1"/>
  <c r="S469" i="1" s="1"/>
  <c r="Q470" i="1"/>
  <c r="S470" i="1" s="1"/>
  <c r="Q471" i="1"/>
  <c r="S471" i="1" s="1"/>
  <c r="Q472" i="1"/>
  <c r="S472" i="1" s="1"/>
  <c r="Q473" i="1"/>
  <c r="S473" i="1" s="1"/>
  <c r="Q474" i="1"/>
  <c r="S474" i="1" s="1"/>
  <c r="Q475" i="1"/>
  <c r="S475" i="1" s="1"/>
  <c r="Q476" i="1"/>
  <c r="S476" i="1" s="1"/>
  <c r="Q477" i="1"/>
  <c r="S477" i="1" s="1"/>
  <c r="Q478" i="1"/>
  <c r="S478" i="1" s="1"/>
  <c r="Q479" i="1"/>
  <c r="S479" i="1" s="1"/>
  <c r="Q480" i="1"/>
  <c r="S480" i="1" s="1"/>
  <c r="Q481" i="1"/>
  <c r="S481" i="1" s="1"/>
  <c r="Q482" i="1"/>
  <c r="S482" i="1" s="1"/>
  <c r="Q483" i="1"/>
  <c r="S483" i="1" s="1"/>
  <c r="Q484" i="1"/>
  <c r="S484" i="1" s="1"/>
  <c r="Q485" i="1"/>
  <c r="S485" i="1" s="1"/>
  <c r="Q486" i="1"/>
  <c r="S486" i="1" s="1"/>
  <c r="Q487" i="1"/>
  <c r="S487" i="1" s="1"/>
  <c r="Q488" i="1"/>
  <c r="S488" i="1" s="1"/>
  <c r="Q489" i="1"/>
  <c r="S489" i="1" s="1"/>
  <c r="Q490" i="1"/>
  <c r="S490" i="1" s="1"/>
  <c r="Q491" i="1"/>
  <c r="S491" i="1" s="1"/>
  <c r="Q492" i="1"/>
  <c r="S492" i="1" s="1"/>
  <c r="Q493" i="1"/>
  <c r="S493" i="1" s="1"/>
  <c r="Q494" i="1"/>
  <c r="S494" i="1" s="1"/>
  <c r="Q495" i="1"/>
  <c r="S495" i="1" s="1"/>
  <c r="Q496" i="1"/>
  <c r="S496" i="1" s="1"/>
  <c r="Q497" i="1"/>
  <c r="S497" i="1" s="1"/>
  <c r="Q498" i="1"/>
  <c r="S498" i="1" s="1"/>
  <c r="Q499" i="1"/>
  <c r="S499" i="1" s="1"/>
  <c r="Q500" i="1"/>
  <c r="S500" i="1" s="1"/>
  <c r="Q501" i="1"/>
  <c r="S501" i="1" s="1"/>
  <c r="Q502" i="1"/>
  <c r="S502" i="1" s="1"/>
  <c r="Q503" i="1"/>
  <c r="S503" i="1" s="1"/>
  <c r="Q504" i="1"/>
  <c r="S504" i="1" s="1"/>
  <c r="Q505" i="1"/>
  <c r="S505" i="1" s="1"/>
  <c r="Q506" i="1"/>
  <c r="S506" i="1" s="1"/>
  <c r="Q507" i="1"/>
  <c r="S507" i="1" s="1"/>
  <c r="Q508" i="1"/>
  <c r="S508" i="1" s="1"/>
  <c r="Q509" i="1"/>
  <c r="S509" i="1" s="1"/>
  <c r="Q510" i="1"/>
  <c r="S510" i="1" s="1"/>
  <c r="Q511" i="1"/>
  <c r="S511" i="1" s="1"/>
  <c r="Q512" i="1"/>
  <c r="S512" i="1" s="1"/>
  <c r="Q513" i="1"/>
  <c r="S513" i="1" s="1"/>
  <c r="Q514" i="1"/>
  <c r="S514" i="1" s="1"/>
  <c r="Q515" i="1"/>
  <c r="S515" i="1" s="1"/>
  <c r="Q516" i="1"/>
  <c r="S516" i="1" s="1"/>
  <c r="Q517" i="1"/>
  <c r="S517" i="1" s="1"/>
  <c r="Q518" i="1"/>
  <c r="S518" i="1" s="1"/>
  <c r="Q519" i="1"/>
  <c r="S519" i="1" s="1"/>
  <c r="Q520" i="1"/>
  <c r="S520" i="1" s="1"/>
  <c r="Q521" i="1"/>
  <c r="S521" i="1" s="1"/>
  <c r="Q522" i="1"/>
  <c r="S522" i="1" s="1"/>
  <c r="Q523" i="1"/>
  <c r="S523" i="1" s="1"/>
  <c r="Q524" i="1"/>
  <c r="S524" i="1" s="1"/>
  <c r="Q525" i="1"/>
  <c r="S525" i="1" s="1"/>
  <c r="Q526" i="1"/>
  <c r="S526" i="1" s="1"/>
  <c r="Q527" i="1"/>
  <c r="S527" i="1" s="1"/>
  <c r="Q528" i="1"/>
  <c r="S528" i="1" s="1"/>
  <c r="Q529" i="1"/>
  <c r="S529" i="1" s="1"/>
  <c r="Q530" i="1"/>
  <c r="S530" i="1" s="1"/>
  <c r="Q531" i="1"/>
  <c r="S531" i="1" s="1"/>
  <c r="Q532" i="1"/>
  <c r="S532" i="1" s="1"/>
  <c r="Q533" i="1"/>
  <c r="S533" i="1" s="1"/>
  <c r="Q534" i="1"/>
  <c r="S534" i="1" s="1"/>
  <c r="Q535" i="1"/>
  <c r="S535" i="1" s="1"/>
  <c r="Q536" i="1"/>
  <c r="S536" i="1" s="1"/>
  <c r="Q537" i="1"/>
  <c r="S537" i="1" s="1"/>
  <c r="Q538" i="1"/>
  <c r="S538" i="1" s="1"/>
  <c r="Q539" i="1"/>
  <c r="S539" i="1" s="1"/>
  <c r="Q540" i="1"/>
  <c r="S540" i="1" s="1"/>
  <c r="Q541" i="1"/>
  <c r="S541" i="1" s="1"/>
  <c r="Q542" i="1"/>
  <c r="S542" i="1" s="1"/>
  <c r="Q543" i="1"/>
  <c r="S543" i="1" s="1"/>
  <c r="Q544" i="1"/>
  <c r="S544" i="1" s="1"/>
  <c r="Q545" i="1"/>
  <c r="S545" i="1" s="1"/>
  <c r="Q546" i="1"/>
  <c r="S546" i="1" s="1"/>
  <c r="Q547" i="1"/>
  <c r="S547" i="1" s="1"/>
  <c r="Q548" i="1"/>
  <c r="S548" i="1" s="1"/>
  <c r="Q549" i="1"/>
  <c r="S549" i="1" s="1"/>
  <c r="Q550" i="1"/>
  <c r="S550" i="1" s="1"/>
  <c r="Q551" i="1"/>
  <c r="S551" i="1" s="1"/>
  <c r="Q552" i="1"/>
  <c r="S552" i="1" s="1"/>
  <c r="Q553" i="1"/>
  <c r="S553" i="1" s="1"/>
  <c r="Q554" i="1"/>
  <c r="S554" i="1" s="1"/>
  <c r="Q555" i="1"/>
  <c r="S555" i="1" s="1"/>
  <c r="Q556" i="1"/>
  <c r="S556" i="1" s="1"/>
  <c r="Q557" i="1"/>
  <c r="S557" i="1" s="1"/>
  <c r="Q558" i="1"/>
  <c r="S558" i="1" s="1"/>
  <c r="Q559" i="1"/>
  <c r="S559" i="1" s="1"/>
  <c r="Q560" i="1"/>
  <c r="S560" i="1" s="1"/>
  <c r="Q561" i="1"/>
  <c r="S561" i="1" s="1"/>
  <c r="Q562" i="1"/>
  <c r="S562" i="1" s="1"/>
  <c r="Q563" i="1"/>
  <c r="S563" i="1" s="1"/>
  <c r="Q564" i="1"/>
  <c r="S564" i="1" s="1"/>
  <c r="Q565" i="1"/>
  <c r="S565" i="1" s="1"/>
  <c r="Q566" i="1"/>
  <c r="S566" i="1" s="1"/>
  <c r="Q567" i="1"/>
  <c r="S567" i="1" s="1"/>
  <c r="Q568" i="1"/>
  <c r="S568" i="1" s="1"/>
  <c r="Q569" i="1"/>
  <c r="S569" i="1" s="1"/>
  <c r="Q570" i="1"/>
  <c r="S570" i="1" s="1"/>
  <c r="Q571" i="1"/>
  <c r="S571" i="1" s="1"/>
  <c r="Q572" i="1"/>
  <c r="S572" i="1" s="1"/>
  <c r="Q573" i="1"/>
  <c r="S573" i="1" s="1"/>
  <c r="Q574" i="1"/>
  <c r="S574" i="1" s="1"/>
  <c r="Q575" i="1"/>
  <c r="S575" i="1" s="1"/>
  <c r="Q576" i="1"/>
  <c r="S576" i="1" s="1"/>
  <c r="Q577" i="1"/>
  <c r="S577" i="1" s="1"/>
  <c r="Q578" i="1"/>
  <c r="S578" i="1" s="1"/>
  <c r="Q579" i="1"/>
  <c r="S579" i="1" s="1"/>
  <c r="Q580" i="1"/>
  <c r="S580" i="1" s="1"/>
  <c r="Q581" i="1"/>
  <c r="S581" i="1" s="1"/>
  <c r="Q582" i="1"/>
  <c r="S582" i="1" s="1"/>
  <c r="Q583" i="1"/>
  <c r="S583" i="1" s="1"/>
  <c r="Q584" i="1"/>
  <c r="S584" i="1" s="1"/>
  <c r="Q585" i="1"/>
  <c r="S585" i="1" s="1"/>
  <c r="Q586" i="1"/>
  <c r="S586" i="1" s="1"/>
  <c r="Q587" i="1"/>
  <c r="S587" i="1" s="1"/>
  <c r="Q588" i="1"/>
  <c r="S588" i="1" s="1"/>
  <c r="Q589" i="1"/>
  <c r="S589" i="1" s="1"/>
  <c r="Q590" i="1"/>
  <c r="S590" i="1" s="1"/>
  <c r="Q591" i="1"/>
  <c r="S591" i="1" s="1"/>
  <c r="Q592" i="1"/>
  <c r="S592" i="1" s="1"/>
  <c r="Q593" i="1"/>
  <c r="S593" i="1" s="1"/>
  <c r="Q594" i="1"/>
  <c r="S594" i="1" s="1"/>
  <c r="Q595" i="1"/>
  <c r="S595" i="1" s="1"/>
  <c r="Q596" i="1"/>
  <c r="S596" i="1" s="1"/>
  <c r="Q597" i="1"/>
  <c r="S597" i="1" s="1"/>
  <c r="Q598" i="1"/>
  <c r="S598" i="1" s="1"/>
  <c r="Q599" i="1"/>
  <c r="S599" i="1" s="1"/>
  <c r="Q600" i="1"/>
  <c r="S600" i="1" s="1"/>
  <c r="Q601" i="1"/>
  <c r="S601" i="1" s="1"/>
  <c r="Q602" i="1"/>
  <c r="S602" i="1" s="1"/>
  <c r="Q603" i="1"/>
  <c r="S603" i="1" s="1"/>
  <c r="Q604" i="1"/>
  <c r="S604" i="1" s="1"/>
  <c r="Q605" i="1"/>
  <c r="S605" i="1" s="1"/>
  <c r="Q606" i="1"/>
  <c r="S606" i="1" s="1"/>
  <c r="Q607" i="1"/>
  <c r="S607" i="1" s="1"/>
  <c r="Q608" i="1"/>
  <c r="S608" i="1" s="1"/>
  <c r="Q609" i="1"/>
  <c r="S609" i="1" s="1"/>
  <c r="Q610" i="1"/>
  <c r="S610" i="1" s="1"/>
  <c r="Q611" i="1"/>
  <c r="S611" i="1" s="1"/>
  <c r="Q612" i="1"/>
  <c r="S612" i="1" s="1"/>
  <c r="Q613" i="1"/>
  <c r="S613" i="1" s="1"/>
  <c r="Q614" i="1"/>
  <c r="S614" i="1" s="1"/>
  <c r="Q615" i="1"/>
  <c r="S615" i="1" s="1"/>
  <c r="Q616" i="1"/>
  <c r="S616" i="1" s="1"/>
  <c r="Q617" i="1"/>
  <c r="S617" i="1" s="1"/>
  <c r="Q618" i="1"/>
  <c r="S618" i="1" s="1"/>
  <c r="Q619" i="1"/>
  <c r="S619" i="1" s="1"/>
  <c r="Q620" i="1"/>
  <c r="S620" i="1" s="1"/>
  <c r="Q621" i="1"/>
  <c r="S621" i="1" s="1"/>
  <c r="Q622" i="1"/>
  <c r="S622" i="1" s="1"/>
  <c r="Q623" i="1"/>
  <c r="S623" i="1" s="1"/>
  <c r="Q624" i="1"/>
  <c r="S624" i="1" s="1"/>
  <c r="Q625" i="1"/>
  <c r="S625" i="1" s="1"/>
  <c r="Q626" i="1"/>
  <c r="S626" i="1" s="1"/>
  <c r="Q627" i="1"/>
  <c r="S627" i="1" s="1"/>
  <c r="Q628" i="1"/>
  <c r="S628" i="1" s="1"/>
  <c r="Q629" i="1"/>
  <c r="S629" i="1" s="1"/>
  <c r="Q630" i="1"/>
  <c r="S630" i="1" s="1"/>
  <c r="Q631" i="1"/>
  <c r="S631" i="1" s="1"/>
  <c r="Q632" i="1"/>
  <c r="S632" i="1" s="1"/>
  <c r="Q633" i="1"/>
  <c r="S633" i="1" s="1"/>
  <c r="Q634" i="1"/>
  <c r="S634" i="1" s="1"/>
  <c r="Q635" i="1"/>
  <c r="S635" i="1" s="1"/>
  <c r="Q636" i="1"/>
  <c r="S636" i="1" s="1"/>
  <c r="Q637" i="1"/>
  <c r="S637" i="1" s="1"/>
  <c r="Q638" i="1"/>
  <c r="S638" i="1" s="1"/>
  <c r="Q639" i="1"/>
  <c r="S639" i="1" s="1"/>
  <c r="Q640" i="1"/>
  <c r="S640" i="1" s="1"/>
  <c r="Q641" i="1"/>
  <c r="S641" i="1" s="1"/>
  <c r="Q642" i="1"/>
  <c r="S642" i="1" s="1"/>
  <c r="Q643" i="1"/>
  <c r="S643" i="1" s="1"/>
  <c r="Q644" i="1"/>
  <c r="S644" i="1" s="1"/>
  <c r="Q645" i="1"/>
  <c r="S645" i="1" s="1"/>
  <c r="Q646" i="1"/>
  <c r="S646" i="1" s="1"/>
  <c r="Q647" i="1"/>
  <c r="S647" i="1" s="1"/>
  <c r="Q648" i="1"/>
  <c r="S648" i="1" s="1"/>
  <c r="Q649" i="1"/>
  <c r="S649" i="1" s="1"/>
  <c r="Q650" i="1"/>
  <c r="S650" i="1" s="1"/>
  <c r="Q651" i="1"/>
  <c r="S651" i="1" s="1"/>
  <c r="Q652" i="1"/>
  <c r="S652" i="1" s="1"/>
  <c r="Q653" i="1"/>
  <c r="S653" i="1" s="1"/>
  <c r="Q654" i="1"/>
  <c r="S654" i="1" s="1"/>
  <c r="Q655" i="1"/>
  <c r="S655" i="1" s="1"/>
  <c r="Q656" i="1"/>
  <c r="S656" i="1" s="1"/>
  <c r="Q657" i="1"/>
  <c r="S657" i="1" s="1"/>
  <c r="Q658" i="1"/>
  <c r="S658" i="1" s="1"/>
  <c r="Q659" i="1"/>
  <c r="S659" i="1" s="1"/>
  <c r="Q660" i="1"/>
  <c r="S660" i="1" s="1"/>
  <c r="Q661" i="1"/>
  <c r="S661" i="1" s="1"/>
  <c r="Q662" i="1"/>
  <c r="S662" i="1" s="1"/>
  <c r="Q663" i="1"/>
  <c r="S663" i="1" s="1"/>
  <c r="Q664" i="1"/>
  <c r="S664" i="1" s="1"/>
  <c r="Q665" i="1"/>
  <c r="S665" i="1" s="1"/>
  <c r="Q666" i="1"/>
  <c r="S666" i="1" s="1"/>
  <c r="Q667" i="1"/>
  <c r="S667" i="1" s="1"/>
  <c r="Q668" i="1"/>
  <c r="S668" i="1" s="1"/>
  <c r="Q669" i="1"/>
  <c r="S669" i="1" s="1"/>
  <c r="Q670" i="1"/>
  <c r="S670" i="1" s="1"/>
  <c r="Q671" i="1"/>
  <c r="S671" i="1" s="1"/>
  <c r="Q672" i="1"/>
  <c r="S672" i="1" s="1"/>
  <c r="Q673" i="1"/>
  <c r="S673" i="1" s="1"/>
  <c r="Q674" i="1"/>
  <c r="S674" i="1" s="1"/>
  <c r="Q675" i="1"/>
  <c r="S675" i="1" s="1"/>
  <c r="Q676" i="1"/>
  <c r="S676" i="1" s="1"/>
  <c r="Q677" i="1"/>
  <c r="S677" i="1" s="1"/>
  <c r="Q678" i="1"/>
  <c r="S678" i="1" s="1"/>
  <c r="Q679" i="1"/>
  <c r="S679" i="1" s="1"/>
  <c r="Q680" i="1"/>
  <c r="S680" i="1" s="1"/>
  <c r="Q681" i="1"/>
  <c r="S681" i="1" s="1"/>
  <c r="Q682" i="1"/>
  <c r="S682" i="1" s="1"/>
  <c r="Q683" i="1"/>
  <c r="S683" i="1" s="1"/>
  <c r="Q684" i="1"/>
  <c r="S684" i="1" s="1"/>
  <c r="Q685" i="1"/>
  <c r="S685" i="1" s="1"/>
  <c r="Q686" i="1"/>
  <c r="S686" i="1" s="1"/>
  <c r="Q687" i="1"/>
  <c r="S687" i="1" s="1"/>
  <c r="Q688" i="1"/>
  <c r="S688" i="1" s="1"/>
  <c r="Q689" i="1"/>
  <c r="S689" i="1" s="1"/>
  <c r="Q690" i="1"/>
  <c r="S690" i="1" s="1"/>
  <c r="Q691" i="1"/>
  <c r="S691" i="1" s="1"/>
  <c r="Q692" i="1"/>
  <c r="S692" i="1" s="1"/>
  <c r="Q693" i="1"/>
  <c r="S693" i="1" s="1"/>
  <c r="Q694" i="1"/>
  <c r="S694" i="1" s="1"/>
  <c r="Q695" i="1"/>
  <c r="S695" i="1" s="1"/>
  <c r="Q696" i="1"/>
  <c r="S696" i="1" s="1"/>
  <c r="Q697" i="1"/>
  <c r="S697" i="1" s="1"/>
  <c r="Q698" i="1"/>
  <c r="S698" i="1" s="1"/>
  <c r="Q699" i="1"/>
  <c r="S699" i="1" s="1"/>
  <c r="Q700" i="1"/>
  <c r="S700" i="1" s="1"/>
  <c r="Q701" i="1"/>
  <c r="S701" i="1" s="1"/>
  <c r="Q702" i="1"/>
  <c r="S702" i="1" s="1"/>
  <c r="Q703" i="1"/>
  <c r="S703" i="1" s="1"/>
  <c r="Q704" i="1"/>
  <c r="S704" i="1" s="1"/>
  <c r="Q705" i="1"/>
  <c r="S705" i="1" s="1"/>
  <c r="Q706" i="1"/>
  <c r="S706" i="1" s="1"/>
  <c r="Q707" i="1"/>
  <c r="S707" i="1" s="1"/>
  <c r="Q708" i="1"/>
  <c r="S708" i="1" s="1"/>
  <c r="Q709" i="1"/>
  <c r="S709" i="1" s="1"/>
  <c r="Q710" i="1"/>
  <c r="S710" i="1" s="1"/>
  <c r="Q711" i="1"/>
  <c r="S711" i="1" s="1"/>
  <c r="Q712" i="1"/>
  <c r="S712" i="1" s="1"/>
  <c r="Q213" i="1"/>
  <c r="S213" i="1" s="1"/>
  <c r="H26" i="2"/>
  <c r="I26" i="2" s="1"/>
  <c r="K26" i="2" s="1"/>
  <c r="J26" i="2"/>
  <c r="J212" i="1"/>
  <c r="K212" i="1" s="1"/>
  <c r="H3" i="2"/>
  <c r="H4" i="2"/>
  <c r="I4" i="2" s="1"/>
  <c r="K4" i="2" s="1"/>
  <c r="H5" i="2"/>
  <c r="I5" i="2" s="1"/>
  <c r="K5" i="2" s="1"/>
  <c r="H6" i="2"/>
  <c r="I6" i="2" s="1"/>
  <c r="K6" i="2" s="1"/>
  <c r="H7" i="2"/>
  <c r="I7" i="2" s="1"/>
  <c r="K7" i="2" s="1"/>
  <c r="H8" i="2"/>
  <c r="I8" i="2" s="1"/>
  <c r="K8" i="2" s="1"/>
  <c r="H9" i="2"/>
  <c r="I9" i="2" s="1"/>
  <c r="K9" i="2" s="1"/>
  <c r="J275" i="1" s="1"/>
  <c r="K275" i="1" s="1"/>
  <c r="L275" i="1" s="1"/>
  <c r="T275" i="1" s="1"/>
  <c r="H10" i="2"/>
  <c r="I10" i="2" s="1"/>
  <c r="K10" i="2" s="1"/>
  <c r="H11" i="2"/>
  <c r="I11" i="2" s="1"/>
  <c r="K11" i="2" s="1"/>
  <c r="H12" i="2"/>
  <c r="I12" i="2" s="1"/>
  <c r="K12" i="2" s="1"/>
  <c r="H13" i="2"/>
  <c r="I13" i="2" s="1"/>
  <c r="K13" i="2" s="1"/>
  <c r="H14" i="2"/>
  <c r="I14" i="2" s="1"/>
  <c r="K14" i="2" s="1"/>
  <c r="H15" i="2"/>
  <c r="I15" i="2" s="1"/>
  <c r="K15" i="2" s="1"/>
  <c r="H16" i="2"/>
  <c r="I16" i="2" s="1"/>
  <c r="K16" i="2" s="1"/>
  <c r="H17" i="2"/>
  <c r="I17" i="2" s="1"/>
  <c r="K17" i="2" s="1"/>
  <c r="H18" i="2"/>
  <c r="I18" i="2" s="1"/>
  <c r="K18" i="2" s="1"/>
  <c r="H19" i="2"/>
  <c r="I19" i="2" s="1"/>
  <c r="K19" i="2" s="1"/>
  <c r="H20" i="2"/>
  <c r="I20" i="2" s="1"/>
  <c r="K20" i="2" s="1"/>
  <c r="H21" i="2"/>
  <c r="I21" i="2" s="1"/>
  <c r="K21" i="2" s="1"/>
  <c r="H22" i="2"/>
  <c r="I22" i="2" s="1"/>
  <c r="K22" i="2" s="1"/>
  <c r="H23" i="2"/>
  <c r="I23" i="2" s="1"/>
  <c r="K23" i="2" s="1"/>
  <c r="H24" i="2"/>
  <c r="I24" i="2" s="1"/>
  <c r="K24" i="2" s="1"/>
  <c r="H25" i="2"/>
  <c r="I25" i="2" s="1"/>
  <c r="K25" i="2" s="1"/>
  <c r="H27" i="2"/>
  <c r="G27" i="2" s="1"/>
  <c r="I27" i="2" s="1"/>
  <c r="K27" i="2" s="1"/>
  <c r="H28" i="2"/>
  <c r="G28" i="2" s="1"/>
  <c r="I28" i="2" s="1"/>
  <c r="K28" i="2" s="1"/>
  <c r="H29" i="2"/>
  <c r="G29" i="2" s="1"/>
  <c r="I29" i="2" s="1"/>
  <c r="K29" i="2" s="1"/>
  <c r="H30" i="2"/>
  <c r="G30" i="2" s="1"/>
  <c r="I30" i="2" s="1"/>
  <c r="K30" i="2" s="1"/>
  <c r="H31" i="2"/>
  <c r="G31" i="2" s="1"/>
  <c r="I31" i="2" s="1"/>
  <c r="K31" i="2" s="1"/>
  <c r="H32" i="2"/>
  <c r="G32" i="2" s="1"/>
  <c r="I32" i="2" s="1"/>
  <c r="K32" i="2" s="1"/>
  <c r="H33" i="2"/>
  <c r="G33" i="2" s="1"/>
  <c r="I33" i="2" s="1"/>
  <c r="K33" i="2" s="1"/>
  <c r="H34" i="2"/>
  <c r="G34" i="2" s="1"/>
  <c r="I34" i="2" s="1"/>
  <c r="K34" i="2" s="1"/>
  <c r="H35" i="2"/>
  <c r="G35" i="2" s="1"/>
  <c r="I35" i="2" s="1"/>
  <c r="K35" i="2" s="1"/>
  <c r="H36" i="2"/>
  <c r="G36" i="2" s="1"/>
  <c r="I36" i="2" s="1"/>
  <c r="K36" i="2" s="1"/>
  <c r="H37" i="2"/>
  <c r="G37" i="2" s="1"/>
  <c r="I37" i="2" s="1"/>
  <c r="K37" i="2" s="1"/>
  <c r="H38" i="2"/>
  <c r="G38" i="2" s="1"/>
  <c r="I38" i="2" s="1"/>
  <c r="K38" i="2" s="1"/>
  <c r="H39" i="2"/>
  <c r="G39" i="2" s="1"/>
  <c r="I39" i="2" s="1"/>
  <c r="K39" i="2" s="1"/>
  <c r="H40" i="2"/>
  <c r="G40" i="2" s="1"/>
  <c r="I40" i="2" s="1"/>
  <c r="K40" i="2" s="1"/>
  <c r="H41" i="2"/>
  <c r="G41" i="2" s="1"/>
  <c r="I41" i="2" s="1"/>
  <c r="K41" i="2" s="1"/>
  <c r="H42" i="2"/>
  <c r="G42" i="2" s="1"/>
  <c r="I42" i="2" s="1"/>
  <c r="K42" i="2" s="1"/>
  <c r="H43" i="2"/>
  <c r="G43" i="2" s="1"/>
  <c r="I43" i="2" s="1"/>
  <c r="K43" i="2" s="1"/>
  <c r="H44" i="2"/>
  <c r="G44" i="2" s="1"/>
  <c r="I44" i="2" s="1"/>
  <c r="K44" i="2" s="1"/>
  <c r="H45" i="2"/>
  <c r="G45" i="2" s="1"/>
  <c r="I45" i="2" s="1"/>
  <c r="K45" i="2" s="1"/>
  <c r="H46" i="2"/>
  <c r="G46" i="2" s="1"/>
  <c r="I46" i="2" s="1"/>
  <c r="K46" i="2" s="1"/>
  <c r="H47" i="2"/>
  <c r="G47" i="2" s="1"/>
  <c r="I47" i="2" s="1"/>
  <c r="K47" i="2" s="1"/>
  <c r="H48" i="2"/>
  <c r="G48" i="2" s="1"/>
  <c r="I48" i="2" s="1"/>
  <c r="K48" i="2" s="1"/>
  <c r="I3" i="2" l="1"/>
  <c r="K3" i="2" s="1"/>
  <c r="H1" i="2"/>
  <c r="R275" i="1"/>
  <c r="M275" i="1"/>
  <c r="M212" i="1"/>
  <c r="L212" i="1"/>
  <c r="T212" i="1" s="1"/>
  <c r="R212" i="1"/>
  <c r="K1" i="2"/>
  <c r="S1" i="1"/>
  <c r="Q1" i="1"/>
  <c r="J3" i="2"/>
  <c r="J4" i="2"/>
  <c r="J5" i="2"/>
  <c r="J6" i="2"/>
  <c r="J7" i="2"/>
  <c r="J8" i="2"/>
  <c r="J9" i="2"/>
  <c r="J10" i="2"/>
  <c r="J11" i="2"/>
  <c r="J12" i="2"/>
  <c r="J13" i="2"/>
  <c r="J14" i="2"/>
  <c r="J15" i="2"/>
  <c r="J16" i="2"/>
  <c r="J17" i="2"/>
  <c r="J18" i="2"/>
  <c r="J19" i="2"/>
  <c r="J20" i="2"/>
  <c r="J21" i="2"/>
  <c r="J22" i="2"/>
  <c r="J23" i="2"/>
  <c r="J24" i="2"/>
  <c r="J25" i="2"/>
  <c r="J27" i="2"/>
  <c r="J28" i="2"/>
  <c r="J29" i="2"/>
  <c r="J30" i="2"/>
  <c r="J31" i="2"/>
  <c r="J32" i="2"/>
  <c r="J33" i="2"/>
  <c r="J34" i="2"/>
  <c r="J35" i="2"/>
  <c r="J36" i="2"/>
  <c r="J37" i="2"/>
  <c r="J38" i="2"/>
  <c r="J39" i="2"/>
  <c r="J40" i="2"/>
  <c r="J41" i="2"/>
  <c r="J42" i="2"/>
  <c r="J43" i="2"/>
  <c r="J44" i="2"/>
  <c r="J45" i="2"/>
  <c r="J46" i="2"/>
  <c r="J47" i="2"/>
  <c r="J48" i="2"/>
  <c r="J363" i="1" l="1"/>
  <c r="K363" i="1" s="1"/>
  <c r="J90" i="1"/>
  <c r="K90" i="1" s="1"/>
  <c r="J227" i="1"/>
  <c r="K227" i="1" s="1"/>
  <c r="J588" i="1"/>
  <c r="K588" i="1" s="1"/>
  <c r="J453" i="1"/>
  <c r="K453" i="1" s="1"/>
  <c r="J180" i="1"/>
  <c r="K180" i="1" s="1"/>
  <c r="J318" i="1"/>
  <c r="K318" i="1" s="1"/>
  <c r="J678" i="1"/>
  <c r="K678" i="1" s="1"/>
  <c r="J45" i="1"/>
  <c r="K45" i="1" s="1"/>
  <c r="J543" i="1"/>
  <c r="K543" i="1" s="1"/>
  <c r="J135" i="1"/>
  <c r="K135" i="1" s="1"/>
  <c r="J633" i="1"/>
  <c r="K633" i="1" s="1"/>
  <c r="J272" i="1"/>
  <c r="K272" i="1" s="1"/>
  <c r="J498" i="1"/>
  <c r="K498" i="1" s="1"/>
  <c r="J408" i="1"/>
  <c r="K408" i="1" s="1"/>
  <c r="J89" i="1"/>
  <c r="K89" i="1" s="1"/>
  <c r="J226" i="1"/>
  <c r="K226" i="1" s="1"/>
  <c r="J452" i="1"/>
  <c r="K452" i="1" s="1"/>
  <c r="J179" i="1"/>
  <c r="K179" i="1" s="1"/>
  <c r="J317" i="1"/>
  <c r="K317" i="1" s="1"/>
  <c r="J44" i="1"/>
  <c r="K44" i="1" s="1"/>
  <c r="J542" i="1"/>
  <c r="K542" i="1" s="1"/>
  <c r="J407" i="1"/>
  <c r="K407" i="1" s="1"/>
  <c r="J632" i="1"/>
  <c r="K632" i="1" s="1"/>
  <c r="J587" i="1"/>
  <c r="K587" i="1" s="1"/>
  <c r="J271" i="1"/>
  <c r="K271" i="1" s="1"/>
  <c r="J677" i="1"/>
  <c r="K677" i="1" s="1"/>
  <c r="J497" i="1"/>
  <c r="K497" i="1" s="1"/>
  <c r="J362" i="1"/>
  <c r="K362" i="1" s="1"/>
  <c r="J134" i="1"/>
  <c r="K134" i="1" s="1"/>
  <c r="J49" i="1"/>
  <c r="K49" i="1" s="1"/>
  <c r="J412" i="1"/>
  <c r="K412" i="1" s="1"/>
  <c r="J139" i="1"/>
  <c r="K139" i="1" s="1"/>
  <c r="J277" i="1"/>
  <c r="K277" i="1" s="1"/>
  <c r="J637" i="1"/>
  <c r="K637" i="1" s="1"/>
  <c r="J4" i="1"/>
  <c r="K4" i="1" s="1"/>
  <c r="J502" i="1"/>
  <c r="K502" i="1" s="1"/>
  <c r="J367" i="1"/>
  <c r="K367" i="1" s="1"/>
  <c r="J94" i="1"/>
  <c r="K94" i="1" s="1"/>
  <c r="J592" i="1"/>
  <c r="K592" i="1" s="1"/>
  <c r="J682" i="1"/>
  <c r="K682" i="1" s="1"/>
  <c r="J184" i="1"/>
  <c r="K184" i="1" s="1"/>
  <c r="J231" i="1"/>
  <c r="K231" i="1" s="1"/>
  <c r="J322" i="1"/>
  <c r="K322" i="1" s="1"/>
  <c r="J547" i="1"/>
  <c r="K547" i="1" s="1"/>
  <c r="J457" i="1"/>
  <c r="K457" i="1" s="1"/>
  <c r="J170" i="1"/>
  <c r="K170" i="1" s="1"/>
  <c r="J308" i="1"/>
  <c r="K308" i="1" s="1"/>
  <c r="J35" i="1"/>
  <c r="K35" i="1" s="1"/>
  <c r="J533" i="1"/>
  <c r="K533" i="1" s="1"/>
  <c r="J398" i="1"/>
  <c r="K398" i="1" s="1"/>
  <c r="J125" i="1"/>
  <c r="K125" i="1" s="1"/>
  <c r="J262" i="1"/>
  <c r="K262" i="1" s="1"/>
  <c r="J488" i="1"/>
  <c r="K488" i="1" s="1"/>
  <c r="J353" i="1"/>
  <c r="K353" i="1" s="1"/>
  <c r="J443" i="1"/>
  <c r="K443" i="1" s="1"/>
  <c r="J623" i="1"/>
  <c r="K623" i="1" s="1"/>
  <c r="J668" i="1"/>
  <c r="K668" i="1" s="1"/>
  <c r="J711" i="1"/>
  <c r="K711" i="1" s="1"/>
  <c r="J80" i="1"/>
  <c r="K80" i="1" s="1"/>
  <c r="J578" i="1"/>
  <c r="K578" i="1" s="1"/>
  <c r="J217" i="1"/>
  <c r="K217" i="1" s="1"/>
  <c r="J162" i="1"/>
  <c r="K162" i="1" s="1"/>
  <c r="J300" i="1"/>
  <c r="K300" i="1" s="1"/>
  <c r="J27" i="1"/>
  <c r="K27" i="1" s="1"/>
  <c r="J525" i="1"/>
  <c r="K525" i="1" s="1"/>
  <c r="J390" i="1"/>
  <c r="K390" i="1" s="1"/>
  <c r="J117" i="1"/>
  <c r="K117" i="1" s="1"/>
  <c r="J254" i="1"/>
  <c r="K254" i="1" s="1"/>
  <c r="J615" i="1"/>
  <c r="K615" i="1" s="1"/>
  <c r="J570" i="1"/>
  <c r="K570" i="1" s="1"/>
  <c r="J72" i="1"/>
  <c r="K72" i="1" s="1"/>
  <c r="J480" i="1"/>
  <c r="K480" i="1" s="1"/>
  <c r="J207" i="1"/>
  <c r="K207" i="1" s="1"/>
  <c r="J345" i="1"/>
  <c r="K345" i="1" s="1"/>
  <c r="J435" i="1"/>
  <c r="K435" i="1" s="1"/>
  <c r="J660" i="1"/>
  <c r="K660" i="1" s="1"/>
  <c r="J705" i="1"/>
  <c r="K705" i="1" s="1"/>
  <c r="J154" i="1"/>
  <c r="K154" i="1" s="1"/>
  <c r="J292" i="1"/>
  <c r="K292" i="1" s="1"/>
  <c r="J19" i="1"/>
  <c r="K19" i="1" s="1"/>
  <c r="J517" i="1"/>
  <c r="K517" i="1" s="1"/>
  <c r="J382" i="1"/>
  <c r="K382" i="1" s="1"/>
  <c r="J13" i="1"/>
  <c r="K13" i="1" s="1"/>
  <c r="J109" i="1"/>
  <c r="K109" i="1" s="1"/>
  <c r="J246" i="1"/>
  <c r="K246" i="1" s="1"/>
  <c r="J607" i="1"/>
  <c r="K607" i="1" s="1"/>
  <c r="J199" i="1"/>
  <c r="K199" i="1" s="1"/>
  <c r="J427" i="1"/>
  <c r="K427" i="1" s="1"/>
  <c r="J337" i="1"/>
  <c r="K337" i="1" s="1"/>
  <c r="J562" i="1"/>
  <c r="K562" i="1" s="1"/>
  <c r="J64" i="1"/>
  <c r="K64" i="1" s="1"/>
  <c r="J472" i="1"/>
  <c r="K472" i="1" s="1"/>
  <c r="J697" i="1"/>
  <c r="K697" i="1" s="1"/>
  <c r="J652" i="1"/>
  <c r="K652" i="1" s="1"/>
  <c r="J138" i="1"/>
  <c r="K138" i="1" s="1"/>
  <c r="J276" i="1"/>
  <c r="K276" i="1" s="1"/>
  <c r="J636" i="1"/>
  <c r="K636" i="1" s="1"/>
  <c r="J3" i="1"/>
  <c r="K3" i="1" s="1"/>
  <c r="J236" i="1"/>
  <c r="K236" i="1" s="1"/>
  <c r="J501" i="1"/>
  <c r="K501" i="1" s="1"/>
  <c r="J366" i="1"/>
  <c r="K366" i="1" s="1"/>
  <c r="J93" i="1"/>
  <c r="K93" i="1" s="1"/>
  <c r="J230" i="1"/>
  <c r="K230" i="1" s="1"/>
  <c r="J591" i="1"/>
  <c r="K591" i="1" s="1"/>
  <c r="J48" i="1"/>
  <c r="K48" i="1" s="1"/>
  <c r="J456" i="1"/>
  <c r="K456" i="1" s="1"/>
  <c r="J411" i="1"/>
  <c r="K411" i="1" s="1"/>
  <c r="J183" i="1"/>
  <c r="K183" i="1" s="1"/>
  <c r="J546" i="1"/>
  <c r="K546" i="1" s="1"/>
  <c r="J321" i="1"/>
  <c r="K321" i="1" s="1"/>
  <c r="J681" i="1"/>
  <c r="K681" i="1" s="1"/>
  <c r="J201" i="1"/>
  <c r="K201" i="1" s="1"/>
  <c r="J339" i="1"/>
  <c r="K339" i="1" s="1"/>
  <c r="J66" i="1"/>
  <c r="K66" i="1" s="1"/>
  <c r="J564" i="1"/>
  <c r="K564" i="1" s="1"/>
  <c r="J429" i="1"/>
  <c r="K429" i="1" s="1"/>
  <c r="J156" i="1"/>
  <c r="K156" i="1" s="1"/>
  <c r="J294" i="1"/>
  <c r="K294" i="1" s="1"/>
  <c r="J654" i="1"/>
  <c r="K654" i="1" s="1"/>
  <c r="J21" i="1"/>
  <c r="K21" i="1" s="1"/>
  <c r="J519" i="1"/>
  <c r="K519" i="1" s="1"/>
  <c r="J474" i="1"/>
  <c r="K474" i="1" s="1"/>
  <c r="J248" i="1"/>
  <c r="K248" i="1" s="1"/>
  <c r="J609" i="1"/>
  <c r="K609" i="1" s="1"/>
  <c r="J384" i="1"/>
  <c r="K384" i="1" s="1"/>
  <c r="J111" i="1"/>
  <c r="K111" i="1" s="1"/>
  <c r="J699" i="1"/>
  <c r="K699" i="1" s="1"/>
  <c r="J57" i="1"/>
  <c r="K57" i="1" s="1"/>
  <c r="J420" i="1"/>
  <c r="K420" i="1" s="1"/>
  <c r="J147" i="1"/>
  <c r="K147" i="1" s="1"/>
  <c r="J285" i="1"/>
  <c r="K285" i="1" s="1"/>
  <c r="J645" i="1"/>
  <c r="K645" i="1" s="1"/>
  <c r="J12" i="1"/>
  <c r="K12" i="1" s="1"/>
  <c r="J510" i="1"/>
  <c r="K510" i="1" s="1"/>
  <c r="J375" i="1"/>
  <c r="K375" i="1" s="1"/>
  <c r="J330" i="1"/>
  <c r="K330" i="1" s="1"/>
  <c r="J555" i="1"/>
  <c r="K555" i="1" s="1"/>
  <c r="J102" i="1"/>
  <c r="K102" i="1" s="1"/>
  <c r="J465" i="1"/>
  <c r="K465" i="1" s="1"/>
  <c r="J239" i="1"/>
  <c r="K239" i="1" s="1"/>
  <c r="J192" i="1"/>
  <c r="K192" i="1" s="1"/>
  <c r="J690" i="1"/>
  <c r="K690" i="1" s="1"/>
  <c r="J600" i="1"/>
  <c r="K600" i="1" s="1"/>
  <c r="J178" i="1"/>
  <c r="K178" i="1" s="1"/>
  <c r="J316" i="1"/>
  <c r="K316" i="1" s="1"/>
  <c r="J43" i="1"/>
  <c r="K43" i="1" s="1"/>
  <c r="J541" i="1"/>
  <c r="K541" i="1" s="1"/>
  <c r="J406" i="1"/>
  <c r="K406" i="1" s="1"/>
  <c r="J133" i="1"/>
  <c r="K133" i="1" s="1"/>
  <c r="J270" i="1"/>
  <c r="K270" i="1" s="1"/>
  <c r="J586" i="1"/>
  <c r="K586" i="1" s="1"/>
  <c r="J676" i="1"/>
  <c r="K676" i="1" s="1"/>
  <c r="J225" i="1"/>
  <c r="K225" i="1" s="1"/>
  <c r="J496" i="1"/>
  <c r="K496" i="1" s="1"/>
  <c r="J361" i="1"/>
  <c r="K361" i="1" s="1"/>
  <c r="J451" i="1"/>
  <c r="K451" i="1" s="1"/>
  <c r="J88" i="1"/>
  <c r="K88" i="1" s="1"/>
  <c r="J631" i="1"/>
  <c r="K631" i="1" s="1"/>
  <c r="J146" i="1"/>
  <c r="K146" i="1" s="1"/>
  <c r="J284" i="1"/>
  <c r="K284" i="1" s="1"/>
  <c r="J509" i="1"/>
  <c r="K509" i="1" s="1"/>
  <c r="J374" i="1"/>
  <c r="K374" i="1" s="1"/>
  <c r="J101" i="1"/>
  <c r="K101" i="1" s="1"/>
  <c r="J238" i="1"/>
  <c r="K238" i="1" s="1"/>
  <c r="J599" i="1"/>
  <c r="K599" i="1" s="1"/>
  <c r="J329" i="1"/>
  <c r="K329" i="1" s="1"/>
  <c r="J554" i="1"/>
  <c r="K554" i="1" s="1"/>
  <c r="J644" i="1"/>
  <c r="K644" i="1" s="1"/>
  <c r="J464" i="1"/>
  <c r="K464" i="1" s="1"/>
  <c r="J56" i="1"/>
  <c r="K56" i="1" s="1"/>
  <c r="J191" i="1"/>
  <c r="K191" i="1" s="1"/>
  <c r="J419" i="1"/>
  <c r="K419" i="1" s="1"/>
  <c r="J689" i="1"/>
  <c r="K689" i="1" s="1"/>
  <c r="J177" i="1"/>
  <c r="K177" i="1" s="1"/>
  <c r="J315" i="1"/>
  <c r="K315" i="1" s="1"/>
  <c r="J42" i="1"/>
  <c r="K42" i="1" s="1"/>
  <c r="J540" i="1"/>
  <c r="K540" i="1" s="1"/>
  <c r="J405" i="1"/>
  <c r="K405" i="1" s="1"/>
  <c r="J132" i="1"/>
  <c r="K132" i="1" s="1"/>
  <c r="J269" i="1"/>
  <c r="K269" i="1" s="1"/>
  <c r="J630" i="1"/>
  <c r="K630" i="1" s="1"/>
  <c r="J495" i="1"/>
  <c r="K495" i="1" s="1"/>
  <c r="J675" i="1"/>
  <c r="K675" i="1" s="1"/>
  <c r="J224" i="1"/>
  <c r="K224" i="1" s="1"/>
  <c r="J360" i="1"/>
  <c r="K360" i="1" s="1"/>
  <c r="J87" i="1"/>
  <c r="K87" i="1" s="1"/>
  <c r="J450" i="1"/>
  <c r="K450" i="1" s="1"/>
  <c r="J585" i="1"/>
  <c r="K585" i="1" s="1"/>
  <c r="J169" i="1"/>
  <c r="K169" i="1" s="1"/>
  <c r="J307" i="1"/>
  <c r="K307" i="1" s="1"/>
  <c r="J34" i="1"/>
  <c r="K34" i="1" s="1"/>
  <c r="J532" i="1"/>
  <c r="K532" i="1" s="1"/>
  <c r="J397" i="1"/>
  <c r="K397" i="1" s="1"/>
  <c r="J124" i="1"/>
  <c r="K124" i="1" s="1"/>
  <c r="J261" i="1"/>
  <c r="K261" i="1" s="1"/>
  <c r="J622" i="1"/>
  <c r="K622" i="1" s="1"/>
  <c r="J487" i="1"/>
  <c r="K487" i="1" s="1"/>
  <c r="J352" i="1"/>
  <c r="K352" i="1" s="1"/>
  <c r="J442" i="1"/>
  <c r="K442" i="1" s="1"/>
  <c r="J667" i="1"/>
  <c r="K667" i="1" s="1"/>
  <c r="J79" i="1"/>
  <c r="K79" i="1" s="1"/>
  <c r="J577" i="1"/>
  <c r="K577" i="1" s="1"/>
  <c r="J712" i="1"/>
  <c r="K712" i="1" s="1"/>
  <c r="J216" i="1"/>
  <c r="K216" i="1" s="1"/>
  <c r="J161" i="1"/>
  <c r="K161" i="1" s="1"/>
  <c r="J299" i="1"/>
  <c r="K299" i="1" s="1"/>
  <c r="J26" i="1"/>
  <c r="K26" i="1" s="1"/>
  <c r="J524" i="1"/>
  <c r="K524" i="1" s="1"/>
  <c r="J389" i="1"/>
  <c r="K389" i="1" s="1"/>
  <c r="J116" i="1"/>
  <c r="K116" i="1" s="1"/>
  <c r="J253" i="1"/>
  <c r="K253" i="1" s="1"/>
  <c r="J614" i="1"/>
  <c r="K614" i="1" s="1"/>
  <c r="J479" i="1"/>
  <c r="K479" i="1" s="1"/>
  <c r="J71" i="1"/>
  <c r="K71" i="1" s="1"/>
  <c r="J206" i="1"/>
  <c r="K206" i="1" s="1"/>
  <c r="J434" i="1"/>
  <c r="K434" i="1" s="1"/>
  <c r="J659" i="1"/>
  <c r="K659" i="1" s="1"/>
  <c r="J704" i="1"/>
  <c r="K704" i="1" s="1"/>
  <c r="J344" i="1"/>
  <c r="K344" i="1" s="1"/>
  <c r="J569" i="1"/>
  <c r="K569" i="1" s="1"/>
  <c r="J153" i="1"/>
  <c r="K153" i="1" s="1"/>
  <c r="J291" i="1"/>
  <c r="K291" i="1" s="1"/>
  <c r="J18" i="1"/>
  <c r="K18" i="1" s="1"/>
  <c r="J516" i="1"/>
  <c r="K516" i="1" s="1"/>
  <c r="J381" i="1"/>
  <c r="K381" i="1" s="1"/>
  <c r="J108" i="1"/>
  <c r="K108" i="1" s="1"/>
  <c r="J245" i="1"/>
  <c r="K245" i="1" s="1"/>
  <c r="J606" i="1"/>
  <c r="K606" i="1" s="1"/>
  <c r="J471" i="1"/>
  <c r="K471" i="1" s="1"/>
  <c r="J426" i="1"/>
  <c r="K426" i="1" s="1"/>
  <c r="J336" i="1"/>
  <c r="K336" i="1" s="1"/>
  <c r="J561" i="1"/>
  <c r="K561" i="1" s="1"/>
  <c r="J651" i="1"/>
  <c r="K651" i="1" s="1"/>
  <c r="J696" i="1"/>
  <c r="K696" i="1" s="1"/>
  <c r="J63" i="1"/>
  <c r="K63" i="1" s="1"/>
  <c r="J198" i="1"/>
  <c r="K198" i="1" s="1"/>
  <c r="J145" i="1"/>
  <c r="K145" i="1" s="1"/>
  <c r="J283" i="1"/>
  <c r="K283" i="1" s="1"/>
  <c r="J10" i="1"/>
  <c r="K10" i="1" s="1"/>
  <c r="J508" i="1"/>
  <c r="K508" i="1" s="1"/>
  <c r="J373" i="1"/>
  <c r="K373" i="1" s="1"/>
  <c r="J100" i="1"/>
  <c r="K100" i="1" s="1"/>
  <c r="J237" i="1"/>
  <c r="K237" i="1" s="1"/>
  <c r="J598" i="1"/>
  <c r="K598" i="1" s="1"/>
  <c r="J463" i="1"/>
  <c r="K463" i="1" s="1"/>
  <c r="J643" i="1"/>
  <c r="K643" i="1" s="1"/>
  <c r="J55" i="1"/>
  <c r="K55" i="1" s="1"/>
  <c r="J190" i="1"/>
  <c r="K190" i="1" s="1"/>
  <c r="J418" i="1"/>
  <c r="K418" i="1" s="1"/>
  <c r="J688" i="1"/>
  <c r="K688" i="1" s="1"/>
  <c r="J328" i="1"/>
  <c r="K328" i="1" s="1"/>
  <c r="J553" i="1"/>
  <c r="K553" i="1" s="1"/>
  <c r="J193" i="1"/>
  <c r="K193" i="1" s="1"/>
  <c r="J331" i="1"/>
  <c r="K331" i="1" s="1"/>
  <c r="J58" i="1"/>
  <c r="K58" i="1" s="1"/>
  <c r="J556" i="1"/>
  <c r="K556" i="1" s="1"/>
  <c r="J421" i="1"/>
  <c r="K421" i="1" s="1"/>
  <c r="J148" i="1"/>
  <c r="K148" i="1" s="1"/>
  <c r="J286" i="1"/>
  <c r="K286" i="1" s="1"/>
  <c r="J646" i="1"/>
  <c r="K646" i="1" s="1"/>
  <c r="J511" i="1"/>
  <c r="K511" i="1" s="1"/>
  <c r="J376" i="1"/>
  <c r="K376" i="1" s="1"/>
  <c r="J103" i="1"/>
  <c r="K103" i="1" s="1"/>
  <c r="J466" i="1"/>
  <c r="K466" i="1" s="1"/>
  <c r="J240" i="1"/>
  <c r="K240" i="1" s="1"/>
  <c r="J601" i="1"/>
  <c r="K601" i="1" s="1"/>
  <c r="J691" i="1"/>
  <c r="K691" i="1" s="1"/>
  <c r="J73" i="1"/>
  <c r="K73" i="1" s="1"/>
  <c r="J436" i="1"/>
  <c r="K436" i="1" s="1"/>
  <c r="J163" i="1"/>
  <c r="K163" i="1" s="1"/>
  <c r="J301" i="1"/>
  <c r="K301" i="1" s="1"/>
  <c r="J661" i="1"/>
  <c r="K661" i="1" s="1"/>
  <c r="J28" i="1"/>
  <c r="K28" i="1" s="1"/>
  <c r="J526" i="1"/>
  <c r="K526" i="1" s="1"/>
  <c r="J391" i="1"/>
  <c r="K391" i="1" s="1"/>
  <c r="J616" i="1"/>
  <c r="K616" i="1" s="1"/>
  <c r="J118" i="1"/>
  <c r="K118" i="1" s="1"/>
  <c r="J571" i="1"/>
  <c r="K571" i="1" s="1"/>
  <c r="J481" i="1"/>
  <c r="K481" i="1" s="1"/>
  <c r="J706" i="1"/>
  <c r="K706" i="1" s="1"/>
  <c r="J208" i="1"/>
  <c r="K208" i="1" s="1"/>
  <c r="J255" i="1"/>
  <c r="K255" i="1" s="1"/>
  <c r="J346" i="1"/>
  <c r="K346" i="1" s="1"/>
  <c r="J41" i="1"/>
  <c r="K41" i="1" s="1"/>
  <c r="J404" i="1"/>
  <c r="K404" i="1" s="1"/>
  <c r="J131" i="1"/>
  <c r="K131" i="1" s="1"/>
  <c r="J268" i="1"/>
  <c r="K268" i="1" s="1"/>
  <c r="J629" i="1"/>
  <c r="K629" i="1" s="1"/>
  <c r="J494" i="1"/>
  <c r="K494" i="1" s="1"/>
  <c r="J359" i="1"/>
  <c r="K359" i="1" s="1"/>
  <c r="J176" i="1"/>
  <c r="K176" i="1" s="1"/>
  <c r="J223" i="1"/>
  <c r="K223" i="1" s="1"/>
  <c r="J539" i="1"/>
  <c r="K539" i="1" s="1"/>
  <c r="J314" i="1"/>
  <c r="K314" i="1" s="1"/>
  <c r="J449" i="1"/>
  <c r="K449" i="1" s="1"/>
  <c r="J86" i="1"/>
  <c r="K86" i="1" s="1"/>
  <c r="J584" i="1"/>
  <c r="K584" i="1" s="1"/>
  <c r="J674" i="1"/>
  <c r="K674" i="1" s="1"/>
  <c r="J33" i="1"/>
  <c r="K33" i="1" s="1"/>
  <c r="J396" i="1"/>
  <c r="K396" i="1" s="1"/>
  <c r="J123" i="1"/>
  <c r="K123" i="1" s="1"/>
  <c r="J260" i="1"/>
  <c r="K260" i="1" s="1"/>
  <c r="J621" i="1"/>
  <c r="K621" i="1" s="1"/>
  <c r="J486" i="1"/>
  <c r="K486" i="1" s="1"/>
  <c r="J351" i="1"/>
  <c r="K351" i="1" s="1"/>
  <c r="J306" i="1"/>
  <c r="K306" i="1" s="1"/>
  <c r="J666" i="1"/>
  <c r="K666" i="1" s="1"/>
  <c r="J78" i="1"/>
  <c r="K78" i="1" s="1"/>
  <c r="J576" i="1"/>
  <c r="K576" i="1" s="1"/>
  <c r="J168" i="1"/>
  <c r="K168" i="1" s="1"/>
  <c r="J215" i="1"/>
  <c r="K215" i="1" s="1"/>
  <c r="J531" i="1"/>
  <c r="K531" i="1" s="1"/>
  <c r="J441" i="1"/>
  <c r="K441" i="1" s="1"/>
  <c r="J25" i="1"/>
  <c r="K25" i="1" s="1"/>
  <c r="J388" i="1"/>
  <c r="K388" i="1" s="1"/>
  <c r="J115" i="1"/>
  <c r="K115" i="1" s="1"/>
  <c r="J252" i="1"/>
  <c r="K252" i="1" s="1"/>
  <c r="J613" i="1"/>
  <c r="K613" i="1" s="1"/>
  <c r="J478" i="1"/>
  <c r="K478" i="1" s="1"/>
  <c r="J205" i="1"/>
  <c r="K205" i="1" s="1"/>
  <c r="J343" i="1"/>
  <c r="K343" i="1" s="1"/>
  <c r="J523" i="1"/>
  <c r="K523" i="1" s="1"/>
  <c r="J160" i="1"/>
  <c r="K160" i="1" s="1"/>
  <c r="J433" i="1"/>
  <c r="K433" i="1" s="1"/>
  <c r="J658" i="1"/>
  <c r="K658" i="1" s="1"/>
  <c r="J703" i="1"/>
  <c r="K703" i="1" s="1"/>
  <c r="J568" i="1"/>
  <c r="K568" i="1" s="1"/>
  <c r="J298" i="1"/>
  <c r="K298" i="1" s="1"/>
  <c r="J70" i="1"/>
  <c r="K70" i="1" s="1"/>
  <c r="J17" i="1"/>
  <c r="K17" i="1" s="1"/>
  <c r="J380" i="1"/>
  <c r="K380" i="1" s="1"/>
  <c r="J11" i="1"/>
  <c r="K11" i="1" s="1"/>
  <c r="J107" i="1"/>
  <c r="K107" i="1" s="1"/>
  <c r="J244" i="1"/>
  <c r="K244" i="1" s="1"/>
  <c r="J605" i="1"/>
  <c r="K605" i="1" s="1"/>
  <c r="J470" i="1"/>
  <c r="K470" i="1" s="1"/>
  <c r="J197" i="1"/>
  <c r="K197" i="1" s="1"/>
  <c r="J335" i="1"/>
  <c r="K335" i="1" s="1"/>
  <c r="J290" i="1"/>
  <c r="K290" i="1" s="1"/>
  <c r="J560" i="1"/>
  <c r="K560" i="1" s="1"/>
  <c r="J695" i="1"/>
  <c r="K695" i="1" s="1"/>
  <c r="J62" i="1"/>
  <c r="K62" i="1" s="1"/>
  <c r="J515" i="1"/>
  <c r="K515" i="1" s="1"/>
  <c r="J650" i="1"/>
  <c r="K650" i="1" s="1"/>
  <c r="J152" i="1"/>
  <c r="K152" i="1" s="1"/>
  <c r="J425" i="1"/>
  <c r="K425" i="1" s="1"/>
  <c r="J9" i="1"/>
  <c r="K9" i="1" s="1"/>
  <c r="J372" i="1"/>
  <c r="K372" i="1" s="1"/>
  <c r="J99" i="1"/>
  <c r="K99" i="1" s="1"/>
  <c r="J597" i="1"/>
  <c r="K597" i="1" s="1"/>
  <c r="J462" i="1"/>
  <c r="K462" i="1" s="1"/>
  <c r="J189" i="1"/>
  <c r="K189" i="1" s="1"/>
  <c r="J327" i="1"/>
  <c r="K327" i="1" s="1"/>
  <c r="J54" i="1"/>
  <c r="K54" i="1" s="1"/>
  <c r="J507" i="1"/>
  <c r="K507" i="1" s="1"/>
  <c r="J417" i="1"/>
  <c r="K417" i="1" s="1"/>
  <c r="J687" i="1"/>
  <c r="K687" i="1" s="1"/>
  <c r="J144" i="1"/>
  <c r="K144" i="1" s="1"/>
  <c r="J282" i="1"/>
  <c r="K282" i="1" s="1"/>
  <c r="J642" i="1"/>
  <c r="K642" i="1" s="1"/>
  <c r="J552" i="1"/>
  <c r="K552" i="1" s="1"/>
  <c r="J355" i="1"/>
  <c r="K355" i="1" s="1"/>
  <c r="J82" i="1"/>
  <c r="K82" i="1" s="1"/>
  <c r="J219" i="1"/>
  <c r="K219" i="1" s="1"/>
  <c r="J580" i="1"/>
  <c r="K580" i="1" s="1"/>
  <c r="J445" i="1"/>
  <c r="K445" i="1" s="1"/>
  <c r="J172" i="1"/>
  <c r="K172" i="1" s="1"/>
  <c r="J310" i="1"/>
  <c r="K310" i="1" s="1"/>
  <c r="J670" i="1"/>
  <c r="K670" i="1" s="1"/>
  <c r="J37" i="1"/>
  <c r="K37" i="1" s="1"/>
  <c r="J535" i="1"/>
  <c r="K535" i="1" s="1"/>
  <c r="J264" i="1"/>
  <c r="K264" i="1" s="1"/>
  <c r="J490" i="1"/>
  <c r="K490" i="1" s="1"/>
  <c r="J400" i="1"/>
  <c r="K400" i="1" s="1"/>
  <c r="J625" i="1"/>
  <c r="K625" i="1" s="1"/>
  <c r="J127" i="1"/>
  <c r="K127" i="1" s="1"/>
  <c r="J185" i="1"/>
  <c r="K185" i="1" s="1"/>
  <c r="J323" i="1"/>
  <c r="K323" i="1" s="1"/>
  <c r="J50" i="1"/>
  <c r="K50" i="1" s="1"/>
  <c r="J548" i="1"/>
  <c r="K548" i="1" s="1"/>
  <c r="J413" i="1"/>
  <c r="K413" i="1" s="1"/>
  <c r="J140" i="1"/>
  <c r="K140" i="1" s="1"/>
  <c r="J278" i="1"/>
  <c r="K278" i="1" s="1"/>
  <c r="J638" i="1"/>
  <c r="K638" i="1" s="1"/>
  <c r="J503" i="1"/>
  <c r="K503" i="1" s="1"/>
  <c r="J6" i="1"/>
  <c r="K6" i="1" s="1"/>
  <c r="J458" i="1"/>
  <c r="K458" i="1" s="1"/>
  <c r="J95" i="1"/>
  <c r="K95" i="1" s="1"/>
  <c r="J593" i="1"/>
  <c r="K593" i="1" s="1"/>
  <c r="J368" i="1"/>
  <c r="K368" i="1" s="1"/>
  <c r="J232" i="1"/>
  <c r="K232" i="1" s="1"/>
  <c r="J683" i="1"/>
  <c r="K683" i="1" s="1"/>
  <c r="J81" i="1"/>
  <c r="K81" i="1" s="1"/>
  <c r="J218" i="1"/>
  <c r="K218" i="1" s="1"/>
  <c r="J444" i="1"/>
  <c r="K444" i="1" s="1"/>
  <c r="J171" i="1"/>
  <c r="K171" i="1" s="1"/>
  <c r="J309" i="1"/>
  <c r="K309" i="1" s="1"/>
  <c r="J669" i="1"/>
  <c r="K669" i="1" s="1"/>
  <c r="J36" i="1"/>
  <c r="K36" i="1" s="1"/>
  <c r="J534" i="1"/>
  <c r="K534" i="1" s="1"/>
  <c r="J399" i="1"/>
  <c r="K399" i="1" s="1"/>
  <c r="J354" i="1"/>
  <c r="K354" i="1" s="1"/>
  <c r="J710" i="1"/>
  <c r="K710" i="1" s="1"/>
  <c r="J624" i="1"/>
  <c r="K624" i="1" s="1"/>
  <c r="J126" i="1"/>
  <c r="K126" i="1" s="1"/>
  <c r="J579" i="1"/>
  <c r="K579" i="1" s="1"/>
  <c r="J263" i="1"/>
  <c r="K263" i="1" s="1"/>
  <c r="J489" i="1"/>
  <c r="K489" i="1" s="1"/>
  <c r="J130" i="1"/>
  <c r="K130" i="1" s="1"/>
  <c r="J267" i="1"/>
  <c r="K267" i="1" s="1"/>
  <c r="J628" i="1"/>
  <c r="K628" i="1" s="1"/>
  <c r="J493" i="1"/>
  <c r="K493" i="1" s="1"/>
  <c r="J358" i="1"/>
  <c r="K358" i="1" s="1"/>
  <c r="J85" i="1"/>
  <c r="K85" i="1" s="1"/>
  <c r="J222" i="1"/>
  <c r="K222" i="1" s="1"/>
  <c r="J583" i="1"/>
  <c r="K583" i="1" s="1"/>
  <c r="J538" i="1"/>
  <c r="K538" i="1" s="1"/>
  <c r="J673" i="1"/>
  <c r="K673" i="1" s="1"/>
  <c r="J313" i="1"/>
  <c r="K313" i="1" s="1"/>
  <c r="J448" i="1"/>
  <c r="K448" i="1" s="1"/>
  <c r="J40" i="1"/>
  <c r="K40" i="1" s="1"/>
  <c r="J403" i="1"/>
  <c r="K403" i="1" s="1"/>
  <c r="J175" i="1"/>
  <c r="K175" i="1" s="1"/>
  <c r="J395" i="1"/>
  <c r="K395" i="1" s="1"/>
  <c r="J122" i="1"/>
  <c r="K122" i="1" s="1"/>
  <c r="J259" i="1"/>
  <c r="K259" i="1" s="1"/>
  <c r="J620" i="1"/>
  <c r="K620" i="1" s="1"/>
  <c r="J485" i="1"/>
  <c r="K485" i="1" s="1"/>
  <c r="J350" i="1"/>
  <c r="K350" i="1" s="1"/>
  <c r="J77" i="1"/>
  <c r="K77" i="1" s="1"/>
  <c r="J214" i="1"/>
  <c r="K214" i="1" s="1"/>
  <c r="J575" i="1"/>
  <c r="K575" i="1" s="1"/>
  <c r="J665" i="1"/>
  <c r="K665" i="1" s="1"/>
  <c r="J32" i="1"/>
  <c r="K32" i="1" s="1"/>
  <c r="J440" i="1"/>
  <c r="K440" i="1" s="1"/>
  <c r="J167" i="1"/>
  <c r="K167" i="1" s="1"/>
  <c r="J530" i="1"/>
  <c r="K530" i="1" s="1"/>
  <c r="J305" i="1"/>
  <c r="K305" i="1" s="1"/>
  <c r="J387" i="1"/>
  <c r="K387" i="1" s="1"/>
  <c r="J114" i="1"/>
  <c r="K114" i="1" s="1"/>
  <c r="J251" i="1"/>
  <c r="K251" i="1" s="1"/>
  <c r="J612" i="1"/>
  <c r="K612" i="1" s="1"/>
  <c r="J477" i="1"/>
  <c r="K477" i="1" s="1"/>
  <c r="J204" i="1"/>
  <c r="K204" i="1" s="1"/>
  <c r="J342" i="1"/>
  <c r="K342" i="1" s="1"/>
  <c r="J69" i="1"/>
  <c r="K69" i="1" s="1"/>
  <c r="J567" i="1"/>
  <c r="K567" i="1" s="1"/>
  <c r="J522" i="1"/>
  <c r="K522" i="1" s="1"/>
  <c r="J159" i="1"/>
  <c r="K159" i="1" s="1"/>
  <c r="J432" i="1"/>
  <c r="K432" i="1" s="1"/>
  <c r="J657" i="1"/>
  <c r="K657" i="1" s="1"/>
  <c r="J702" i="1"/>
  <c r="K702" i="1" s="1"/>
  <c r="J297" i="1"/>
  <c r="K297" i="1" s="1"/>
  <c r="J24" i="1"/>
  <c r="K24" i="1" s="1"/>
  <c r="J379" i="1"/>
  <c r="K379" i="1" s="1"/>
  <c r="J106" i="1"/>
  <c r="K106" i="1" s="1"/>
  <c r="J243" i="1"/>
  <c r="K243" i="1" s="1"/>
  <c r="J604" i="1"/>
  <c r="K604" i="1" s="1"/>
  <c r="J469" i="1"/>
  <c r="K469" i="1" s="1"/>
  <c r="J196" i="1"/>
  <c r="K196" i="1" s="1"/>
  <c r="J334" i="1"/>
  <c r="K334" i="1" s="1"/>
  <c r="J61" i="1"/>
  <c r="K61" i="1" s="1"/>
  <c r="J559" i="1"/>
  <c r="K559" i="1" s="1"/>
  <c r="J289" i="1"/>
  <c r="K289" i="1" s="1"/>
  <c r="J694" i="1"/>
  <c r="K694" i="1" s="1"/>
  <c r="J424" i="1"/>
  <c r="K424" i="1" s="1"/>
  <c r="J151" i="1"/>
  <c r="K151" i="1" s="1"/>
  <c r="J16" i="1"/>
  <c r="K16" i="1" s="1"/>
  <c r="J514" i="1"/>
  <c r="K514" i="1" s="1"/>
  <c r="J649" i="1"/>
  <c r="K649" i="1" s="1"/>
  <c r="J371" i="1"/>
  <c r="K371" i="1" s="1"/>
  <c r="J98" i="1"/>
  <c r="K98" i="1" s="1"/>
  <c r="J235" i="1"/>
  <c r="K235" i="1" s="1"/>
  <c r="J596" i="1"/>
  <c r="K596" i="1" s="1"/>
  <c r="J461" i="1"/>
  <c r="K461" i="1" s="1"/>
  <c r="J188" i="1"/>
  <c r="K188" i="1" s="1"/>
  <c r="J326" i="1"/>
  <c r="K326" i="1" s="1"/>
  <c r="J53" i="1"/>
  <c r="K53" i="1" s="1"/>
  <c r="J551" i="1"/>
  <c r="K551" i="1" s="1"/>
  <c r="J506" i="1"/>
  <c r="K506" i="1" s="1"/>
  <c r="J8" i="1"/>
  <c r="K8" i="1" s="1"/>
  <c r="J416" i="1"/>
  <c r="K416" i="1" s="1"/>
  <c r="J686" i="1"/>
  <c r="K686" i="1" s="1"/>
  <c r="J641" i="1"/>
  <c r="K641" i="1" s="1"/>
  <c r="J143" i="1"/>
  <c r="K143" i="1" s="1"/>
  <c r="J281" i="1"/>
  <c r="K281" i="1" s="1"/>
  <c r="J137" i="1"/>
  <c r="K137" i="1" s="1"/>
  <c r="J274" i="1"/>
  <c r="K274" i="1" s="1"/>
  <c r="J500" i="1"/>
  <c r="K500" i="1" s="1"/>
  <c r="J365" i="1"/>
  <c r="K365" i="1" s="1"/>
  <c r="J92" i="1"/>
  <c r="K92" i="1" s="1"/>
  <c r="J229" i="1"/>
  <c r="K229" i="1" s="1"/>
  <c r="J590" i="1"/>
  <c r="K590" i="1" s="1"/>
  <c r="J455" i="1"/>
  <c r="K455" i="1" s="1"/>
  <c r="J410" i="1"/>
  <c r="K410" i="1" s="1"/>
  <c r="J182" i="1"/>
  <c r="K182" i="1" s="1"/>
  <c r="J545" i="1"/>
  <c r="K545" i="1" s="1"/>
  <c r="J635" i="1"/>
  <c r="K635" i="1" s="1"/>
  <c r="J320" i="1"/>
  <c r="K320" i="1" s="1"/>
  <c r="J680" i="1"/>
  <c r="K680" i="1" s="1"/>
  <c r="J47" i="1"/>
  <c r="K47" i="1" s="1"/>
  <c r="J213" i="1"/>
  <c r="K213" i="1" s="1"/>
  <c r="J129" i="1"/>
  <c r="K129" i="1" s="1"/>
  <c r="J266" i="1"/>
  <c r="K266" i="1" s="1"/>
  <c r="J492" i="1"/>
  <c r="K492" i="1" s="1"/>
  <c r="J357" i="1"/>
  <c r="K357" i="1" s="1"/>
  <c r="J84" i="1"/>
  <c r="K84" i="1" s="1"/>
  <c r="J221" i="1"/>
  <c r="K221" i="1" s="1"/>
  <c r="J582" i="1"/>
  <c r="K582" i="1" s="1"/>
  <c r="J447" i="1"/>
  <c r="K447" i="1" s="1"/>
  <c r="J312" i="1"/>
  <c r="K312" i="1" s="1"/>
  <c r="J174" i="1"/>
  <c r="K174" i="1" s="1"/>
  <c r="J39" i="1"/>
  <c r="K39" i="1" s="1"/>
  <c r="J402" i="1"/>
  <c r="K402" i="1" s="1"/>
  <c r="J627" i="1"/>
  <c r="K627" i="1" s="1"/>
  <c r="J672" i="1"/>
  <c r="K672" i="1" s="1"/>
  <c r="J537" i="1"/>
  <c r="K537" i="1" s="1"/>
  <c r="J121" i="1"/>
  <c r="K121" i="1" s="1"/>
  <c r="J258" i="1"/>
  <c r="K258" i="1" s="1"/>
  <c r="J484" i="1"/>
  <c r="K484" i="1" s="1"/>
  <c r="J211" i="1"/>
  <c r="K211" i="1" s="1"/>
  <c r="J349" i="1"/>
  <c r="K349" i="1" s="1"/>
  <c r="J76" i="1"/>
  <c r="K76" i="1" s="1"/>
  <c r="J574" i="1"/>
  <c r="K574" i="1" s="1"/>
  <c r="J439" i="1"/>
  <c r="K439" i="1" s="1"/>
  <c r="J31" i="1"/>
  <c r="K31" i="1" s="1"/>
  <c r="J394" i="1"/>
  <c r="K394" i="1" s="1"/>
  <c r="J619" i="1"/>
  <c r="K619" i="1" s="1"/>
  <c r="J709" i="1"/>
  <c r="K709" i="1" s="1"/>
  <c r="J166" i="1"/>
  <c r="K166" i="1" s="1"/>
  <c r="J529" i="1"/>
  <c r="K529" i="1" s="1"/>
  <c r="J304" i="1"/>
  <c r="K304" i="1" s="1"/>
  <c r="J664" i="1"/>
  <c r="K664" i="1" s="1"/>
  <c r="J113" i="1"/>
  <c r="K113" i="1" s="1"/>
  <c r="J250" i="1"/>
  <c r="K250" i="1" s="1"/>
  <c r="J476" i="1"/>
  <c r="K476" i="1" s="1"/>
  <c r="J203" i="1"/>
  <c r="K203" i="1" s="1"/>
  <c r="J341" i="1"/>
  <c r="K341" i="1" s="1"/>
  <c r="J68" i="1"/>
  <c r="K68" i="1" s="1"/>
  <c r="J566" i="1"/>
  <c r="K566" i="1" s="1"/>
  <c r="J431" i="1"/>
  <c r="K431" i="1" s="1"/>
  <c r="J158" i="1"/>
  <c r="K158" i="1" s="1"/>
  <c r="J656" i="1"/>
  <c r="K656" i="1" s="1"/>
  <c r="J701" i="1"/>
  <c r="K701" i="1" s="1"/>
  <c r="J296" i="1"/>
  <c r="K296" i="1" s="1"/>
  <c r="J23" i="1"/>
  <c r="K23" i="1" s="1"/>
  <c r="J611" i="1"/>
  <c r="K611" i="1" s="1"/>
  <c r="J521" i="1"/>
  <c r="K521" i="1" s="1"/>
  <c r="J386" i="1"/>
  <c r="K386" i="1" s="1"/>
  <c r="J105" i="1"/>
  <c r="K105" i="1" s="1"/>
  <c r="J242" i="1"/>
  <c r="K242" i="1" s="1"/>
  <c r="J468" i="1"/>
  <c r="K468" i="1" s="1"/>
  <c r="J195" i="1"/>
  <c r="K195" i="1" s="1"/>
  <c r="J333" i="1"/>
  <c r="K333" i="1" s="1"/>
  <c r="J60" i="1"/>
  <c r="K60" i="1" s="1"/>
  <c r="J558" i="1"/>
  <c r="K558" i="1" s="1"/>
  <c r="J423" i="1"/>
  <c r="K423" i="1" s="1"/>
  <c r="J288" i="1"/>
  <c r="K288" i="1" s="1"/>
  <c r="J603" i="1"/>
  <c r="K603" i="1" s="1"/>
  <c r="J693" i="1"/>
  <c r="K693" i="1" s="1"/>
  <c r="J15" i="1"/>
  <c r="K15" i="1" s="1"/>
  <c r="J378" i="1"/>
  <c r="K378" i="1" s="1"/>
  <c r="J513" i="1"/>
  <c r="K513" i="1" s="1"/>
  <c r="J648" i="1"/>
  <c r="K648" i="1" s="1"/>
  <c r="J150" i="1"/>
  <c r="K150" i="1" s="1"/>
  <c r="J97" i="1"/>
  <c r="K97" i="1" s="1"/>
  <c r="J234" i="1"/>
  <c r="K234" i="1" s="1"/>
  <c r="J460" i="1"/>
  <c r="K460" i="1" s="1"/>
  <c r="J187" i="1"/>
  <c r="K187" i="1" s="1"/>
  <c r="J325" i="1"/>
  <c r="K325" i="1" s="1"/>
  <c r="J52" i="1"/>
  <c r="K52" i="1" s="1"/>
  <c r="J550" i="1"/>
  <c r="K550" i="1" s="1"/>
  <c r="J415" i="1"/>
  <c r="K415" i="1" s="1"/>
  <c r="J7" i="1"/>
  <c r="K7" i="1" s="1"/>
  <c r="J370" i="1"/>
  <c r="K370" i="1" s="1"/>
  <c r="J685" i="1"/>
  <c r="K685" i="1" s="1"/>
  <c r="J142" i="1"/>
  <c r="K142" i="1" s="1"/>
  <c r="J280" i="1"/>
  <c r="K280" i="1" s="1"/>
  <c r="J595" i="1"/>
  <c r="K595" i="1" s="1"/>
  <c r="J640" i="1"/>
  <c r="K640" i="1" s="1"/>
  <c r="J505" i="1"/>
  <c r="K505" i="1" s="1"/>
  <c r="J209" i="1"/>
  <c r="K209" i="1" s="1"/>
  <c r="J347" i="1"/>
  <c r="K347" i="1" s="1"/>
  <c r="J74" i="1"/>
  <c r="K74" i="1" s="1"/>
  <c r="J572" i="1"/>
  <c r="K572" i="1" s="1"/>
  <c r="J437" i="1"/>
  <c r="K437" i="1" s="1"/>
  <c r="J164" i="1"/>
  <c r="K164" i="1" s="1"/>
  <c r="J302" i="1"/>
  <c r="K302" i="1" s="1"/>
  <c r="J662" i="1"/>
  <c r="K662" i="1" s="1"/>
  <c r="J29" i="1"/>
  <c r="K29" i="1" s="1"/>
  <c r="J527" i="1"/>
  <c r="K527" i="1" s="1"/>
  <c r="J119" i="1"/>
  <c r="K119" i="1" s="1"/>
  <c r="J482" i="1"/>
  <c r="K482" i="1" s="1"/>
  <c r="J256" i="1"/>
  <c r="K256" i="1" s="1"/>
  <c r="J392" i="1"/>
  <c r="K392" i="1" s="1"/>
  <c r="J617" i="1"/>
  <c r="K617" i="1" s="1"/>
  <c r="J707" i="1"/>
  <c r="K707" i="1" s="1"/>
  <c r="J65" i="1"/>
  <c r="K65" i="1" s="1"/>
  <c r="J428" i="1"/>
  <c r="K428" i="1" s="1"/>
  <c r="J155" i="1"/>
  <c r="K155" i="1" s="1"/>
  <c r="J293" i="1"/>
  <c r="K293" i="1" s="1"/>
  <c r="J653" i="1"/>
  <c r="K653" i="1" s="1"/>
  <c r="J20" i="1"/>
  <c r="K20" i="1" s="1"/>
  <c r="J518" i="1"/>
  <c r="K518" i="1" s="1"/>
  <c r="J383" i="1"/>
  <c r="K383" i="1" s="1"/>
  <c r="J200" i="1"/>
  <c r="K200" i="1" s="1"/>
  <c r="J247" i="1"/>
  <c r="K247" i="1" s="1"/>
  <c r="J608" i="1"/>
  <c r="K608" i="1" s="1"/>
  <c r="J338" i="1"/>
  <c r="K338" i="1" s="1"/>
  <c r="J110" i="1"/>
  <c r="K110" i="1" s="1"/>
  <c r="J698" i="1"/>
  <c r="K698" i="1" s="1"/>
  <c r="J563" i="1"/>
  <c r="K563" i="1" s="1"/>
  <c r="J473" i="1"/>
  <c r="K473" i="1" s="1"/>
  <c r="J364" i="1"/>
  <c r="K364" i="1" s="1"/>
  <c r="J91" i="1"/>
  <c r="K91" i="1" s="1"/>
  <c r="J228" i="1"/>
  <c r="K228" i="1" s="1"/>
  <c r="J589" i="1"/>
  <c r="K589" i="1" s="1"/>
  <c r="J454" i="1"/>
  <c r="K454" i="1" s="1"/>
  <c r="J181" i="1"/>
  <c r="K181" i="1" s="1"/>
  <c r="J319" i="1"/>
  <c r="K319" i="1" s="1"/>
  <c r="J136" i="1"/>
  <c r="K136" i="1" s="1"/>
  <c r="J544" i="1"/>
  <c r="K544" i="1" s="1"/>
  <c r="J634" i="1"/>
  <c r="K634" i="1" s="1"/>
  <c r="J679" i="1"/>
  <c r="K679" i="1" s="1"/>
  <c r="J46" i="1"/>
  <c r="K46" i="1" s="1"/>
  <c r="J273" i="1"/>
  <c r="K273" i="1" s="1"/>
  <c r="J499" i="1"/>
  <c r="K499" i="1" s="1"/>
  <c r="J409" i="1"/>
  <c r="K409" i="1" s="1"/>
  <c r="J356" i="1"/>
  <c r="K356" i="1" s="1"/>
  <c r="J83" i="1"/>
  <c r="K83" i="1" s="1"/>
  <c r="J220" i="1"/>
  <c r="K220" i="1" s="1"/>
  <c r="J581" i="1"/>
  <c r="K581" i="1" s="1"/>
  <c r="J446" i="1"/>
  <c r="K446" i="1" s="1"/>
  <c r="J173" i="1"/>
  <c r="K173" i="1" s="1"/>
  <c r="J311" i="1"/>
  <c r="K311" i="1" s="1"/>
  <c r="J265" i="1"/>
  <c r="K265" i="1" s="1"/>
  <c r="J491" i="1"/>
  <c r="K491" i="1" s="1"/>
  <c r="J536" i="1"/>
  <c r="K536" i="1" s="1"/>
  <c r="J38" i="1"/>
  <c r="K38" i="1" s="1"/>
  <c r="J401" i="1"/>
  <c r="K401" i="1" s="1"/>
  <c r="J671" i="1"/>
  <c r="K671" i="1" s="1"/>
  <c r="J128" i="1"/>
  <c r="K128" i="1" s="1"/>
  <c r="J626" i="1"/>
  <c r="K626" i="1" s="1"/>
  <c r="J210" i="1"/>
  <c r="K210" i="1" s="1"/>
  <c r="J348" i="1"/>
  <c r="K348" i="1" s="1"/>
  <c r="J75" i="1"/>
  <c r="K75" i="1" s="1"/>
  <c r="J573" i="1"/>
  <c r="K573" i="1" s="1"/>
  <c r="J438" i="1"/>
  <c r="K438" i="1" s="1"/>
  <c r="J165" i="1"/>
  <c r="K165" i="1" s="1"/>
  <c r="J303" i="1"/>
  <c r="K303" i="1" s="1"/>
  <c r="J30" i="1"/>
  <c r="K30" i="1" s="1"/>
  <c r="J393" i="1"/>
  <c r="K393" i="1" s="1"/>
  <c r="J618" i="1"/>
  <c r="K618" i="1" s="1"/>
  <c r="J708" i="1"/>
  <c r="K708" i="1" s="1"/>
  <c r="J528" i="1"/>
  <c r="K528" i="1" s="1"/>
  <c r="J120" i="1"/>
  <c r="K120" i="1" s="1"/>
  <c r="J257" i="1"/>
  <c r="K257" i="1" s="1"/>
  <c r="J483" i="1"/>
  <c r="K483" i="1" s="1"/>
  <c r="J663" i="1"/>
  <c r="K663" i="1" s="1"/>
  <c r="J202" i="1"/>
  <c r="K202" i="1" s="1"/>
  <c r="J340" i="1"/>
  <c r="K340" i="1" s="1"/>
  <c r="J67" i="1"/>
  <c r="K67" i="1" s="1"/>
  <c r="J565" i="1"/>
  <c r="K565" i="1" s="1"/>
  <c r="J430" i="1"/>
  <c r="K430" i="1" s="1"/>
  <c r="J157" i="1"/>
  <c r="K157" i="1" s="1"/>
  <c r="J295" i="1"/>
  <c r="K295" i="1" s="1"/>
  <c r="J112" i="1"/>
  <c r="K112" i="1" s="1"/>
  <c r="J655" i="1"/>
  <c r="K655" i="1" s="1"/>
  <c r="J700" i="1"/>
  <c r="K700" i="1" s="1"/>
  <c r="J475" i="1"/>
  <c r="K475" i="1" s="1"/>
  <c r="J249" i="1"/>
  <c r="K249" i="1" s="1"/>
  <c r="J610" i="1"/>
  <c r="K610" i="1" s="1"/>
  <c r="J520" i="1"/>
  <c r="K520" i="1" s="1"/>
  <c r="J22" i="1"/>
  <c r="K22" i="1" s="1"/>
  <c r="J385" i="1"/>
  <c r="K385" i="1" s="1"/>
  <c r="J194" i="1"/>
  <c r="K194" i="1" s="1"/>
  <c r="J332" i="1"/>
  <c r="K332" i="1" s="1"/>
  <c r="J59" i="1"/>
  <c r="K59" i="1" s="1"/>
  <c r="J557" i="1"/>
  <c r="K557" i="1" s="1"/>
  <c r="J422" i="1"/>
  <c r="K422" i="1" s="1"/>
  <c r="J149" i="1"/>
  <c r="K149" i="1" s="1"/>
  <c r="J287" i="1"/>
  <c r="K287" i="1" s="1"/>
  <c r="J241" i="1"/>
  <c r="K241" i="1" s="1"/>
  <c r="J602" i="1"/>
  <c r="K602" i="1" s="1"/>
  <c r="J692" i="1"/>
  <c r="K692" i="1" s="1"/>
  <c r="J14" i="1"/>
  <c r="K14" i="1" s="1"/>
  <c r="J377" i="1"/>
  <c r="K377" i="1" s="1"/>
  <c r="J512" i="1"/>
  <c r="K512" i="1" s="1"/>
  <c r="J647" i="1"/>
  <c r="K647" i="1" s="1"/>
  <c r="J104" i="1"/>
  <c r="K104" i="1" s="1"/>
  <c r="J467" i="1"/>
  <c r="K467" i="1" s="1"/>
  <c r="J186" i="1"/>
  <c r="K186" i="1" s="1"/>
  <c r="J324" i="1"/>
  <c r="K324" i="1" s="1"/>
  <c r="J51" i="1"/>
  <c r="K51" i="1" s="1"/>
  <c r="J549" i="1"/>
  <c r="K549" i="1" s="1"/>
  <c r="J414" i="1"/>
  <c r="K414" i="1" s="1"/>
  <c r="J5" i="1"/>
  <c r="K5" i="1" s="1"/>
  <c r="J141" i="1"/>
  <c r="K141" i="1" s="1"/>
  <c r="J279" i="1"/>
  <c r="K279" i="1" s="1"/>
  <c r="J684" i="1"/>
  <c r="K684" i="1" s="1"/>
  <c r="J459" i="1"/>
  <c r="K459" i="1" s="1"/>
  <c r="J96" i="1"/>
  <c r="K96" i="1" s="1"/>
  <c r="J504" i="1"/>
  <c r="K504" i="1" s="1"/>
  <c r="J594" i="1"/>
  <c r="K594" i="1" s="1"/>
  <c r="J639" i="1"/>
  <c r="K639" i="1" s="1"/>
  <c r="J233" i="1"/>
  <c r="K233" i="1" s="1"/>
  <c r="J369" i="1"/>
  <c r="K369" i="1" s="1"/>
  <c r="J1" i="2"/>
  <c r="M194" i="1" l="1"/>
  <c r="L194" i="1"/>
  <c r="M319" i="1"/>
  <c r="L319" i="1"/>
  <c r="M423" i="1"/>
  <c r="L423" i="1"/>
  <c r="T423" i="1" s="1"/>
  <c r="M582" i="1"/>
  <c r="L582" i="1"/>
  <c r="T582" i="1" s="1"/>
  <c r="M334" i="1"/>
  <c r="L334" i="1"/>
  <c r="M126" i="1"/>
  <c r="L126" i="1"/>
  <c r="M413" i="1"/>
  <c r="L413" i="1"/>
  <c r="T413" i="1" s="1"/>
  <c r="M658" i="1"/>
  <c r="L658" i="1"/>
  <c r="T658" i="1" s="1"/>
  <c r="M436" i="1"/>
  <c r="L436" i="1"/>
  <c r="M479" i="1"/>
  <c r="L479" i="1"/>
  <c r="M689" i="1"/>
  <c r="L689" i="1"/>
  <c r="T689" i="1" s="1"/>
  <c r="M156" i="1"/>
  <c r="L156" i="1"/>
  <c r="T156" i="1" s="1"/>
  <c r="M217" i="1"/>
  <c r="L217" i="1"/>
  <c r="M49" i="1"/>
  <c r="L49" i="1"/>
  <c r="M377" i="1"/>
  <c r="L377" i="1"/>
  <c r="T377" i="1" s="1"/>
  <c r="M14" i="1"/>
  <c r="L14" i="1"/>
  <c r="T14" i="1" s="1"/>
  <c r="M459" i="1"/>
  <c r="L459" i="1"/>
  <c r="M324" i="1"/>
  <c r="L324" i="1"/>
  <c r="M692" i="1"/>
  <c r="L692" i="1"/>
  <c r="T692" i="1" s="1"/>
  <c r="M332" i="1"/>
  <c r="L332" i="1"/>
  <c r="T332" i="1" s="1"/>
  <c r="M700" i="1"/>
  <c r="L700" i="1"/>
  <c r="M340" i="1"/>
  <c r="L340" i="1"/>
  <c r="M618" i="1"/>
  <c r="L618" i="1"/>
  <c r="T618" i="1" s="1"/>
  <c r="M348" i="1"/>
  <c r="L348" i="1"/>
  <c r="T348" i="1" s="1"/>
  <c r="M491" i="1"/>
  <c r="L491" i="1"/>
  <c r="M356" i="1"/>
  <c r="L356" i="1"/>
  <c r="M136" i="1"/>
  <c r="L136" i="1"/>
  <c r="T136" i="1" s="1"/>
  <c r="M473" i="1"/>
  <c r="L473" i="1"/>
  <c r="T473" i="1" s="1"/>
  <c r="M383" i="1"/>
  <c r="L383" i="1"/>
  <c r="M707" i="1"/>
  <c r="L707" i="1"/>
  <c r="M662" i="1"/>
  <c r="L662" i="1"/>
  <c r="T662" i="1" s="1"/>
  <c r="M505" i="1"/>
  <c r="L505" i="1"/>
  <c r="T505" i="1" s="1"/>
  <c r="M7" i="1"/>
  <c r="L7" i="1"/>
  <c r="M97" i="1"/>
  <c r="L97" i="1"/>
  <c r="M288" i="1"/>
  <c r="L288" i="1"/>
  <c r="T288" i="1" s="1"/>
  <c r="M105" i="1"/>
  <c r="L105" i="1"/>
  <c r="T105" i="1" s="1"/>
  <c r="M158" i="1"/>
  <c r="L158" i="1"/>
  <c r="M113" i="1"/>
  <c r="L113" i="1"/>
  <c r="M31" i="1"/>
  <c r="L31" i="1"/>
  <c r="T31" i="1" s="1"/>
  <c r="L121" i="1"/>
  <c r="T121" i="1" s="1"/>
  <c r="M121" i="1"/>
  <c r="M447" i="1"/>
  <c r="L447" i="1"/>
  <c r="M213" i="1"/>
  <c r="L213" i="1"/>
  <c r="M455" i="1"/>
  <c r="L455" i="1"/>
  <c r="T455" i="1" s="1"/>
  <c r="M281" i="1"/>
  <c r="L281" i="1"/>
  <c r="T281" i="1" s="1"/>
  <c r="M53" i="1"/>
  <c r="L53" i="1"/>
  <c r="M649" i="1"/>
  <c r="L649" i="1"/>
  <c r="M61" i="1"/>
  <c r="L61" i="1"/>
  <c r="T61" i="1" s="1"/>
  <c r="M24" i="1"/>
  <c r="L24" i="1"/>
  <c r="T24" i="1" s="1"/>
  <c r="M69" i="1"/>
  <c r="L69" i="1"/>
  <c r="M305" i="1"/>
  <c r="L305" i="1"/>
  <c r="M77" i="1"/>
  <c r="L77" i="1"/>
  <c r="T77" i="1" s="1"/>
  <c r="M403" i="1"/>
  <c r="L403" i="1"/>
  <c r="T403" i="1" s="1"/>
  <c r="M85" i="1"/>
  <c r="L85" i="1"/>
  <c r="M579" i="1"/>
  <c r="L579" i="1"/>
  <c r="M669" i="1"/>
  <c r="L669" i="1"/>
  <c r="T669" i="1" s="1"/>
  <c r="M368" i="1"/>
  <c r="L368" i="1"/>
  <c r="T368" i="1" s="1"/>
  <c r="M140" i="1"/>
  <c r="L140" i="1"/>
  <c r="M400" i="1"/>
  <c r="L400" i="1"/>
  <c r="M445" i="1"/>
  <c r="L445" i="1"/>
  <c r="T445" i="1" s="1"/>
  <c r="M144" i="1"/>
  <c r="L144" i="1"/>
  <c r="T144" i="1" s="1"/>
  <c r="M597" i="1"/>
  <c r="L597" i="1"/>
  <c r="M62" i="1"/>
  <c r="L62" i="1"/>
  <c r="M244" i="1"/>
  <c r="L244" i="1"/>
  <c r="T244" i="1" s="1"/>
  <c r="M703" i="1"/>
  <c r="L703" i="1"/>
  <c r="T703" i="1" s="1"/>
  <c r="M613" i="1"/>
  <c r="L613" i="1"/>
  <c r="M168" i="1"/>
  <c r="L168" i="1"/>
  <c r="M260" i="1"/>
  <c r="L260" i="1"/>
  <c r="M314" i="1"/>
  <c r="L314" i="1"/>
  <c r="T314" i="1" s="1"/>
  <c r="M131" i="1"/>
  <c r="L131" i="1"/>
  <c r="M571" i="1"/>
  <c r="L571" i="1"/>
  <c r="M163" i="1"/>
  <c r="L163" i="1"/>
  <c r="T163" i="1" s="1"/>
  <c r="M376" i="1"/>
  <c r="L376" i="1"/>
  <c r="T376" i="1" s="1"/>
  <c r="M331" i="1"/>
  <c r="L331" i="1"/>
  <c r="M643" i="1"/>
  <c r="L643" i="1"/>
  <c r="M283" i="1"/>
  <c r="L283" i="1"/>
  <c r="T283" i="1" s="1"/>
  <c r="M426" i="1"/>
  <c r="L426" i="1"/>
  <c r="T426" i="1" s="1"/>
  <c r="M291" i="1"/>
  <c r="L291" i="1"/>
  <c r="M71" i="1"/>
  <c r="L71" i="1"/>
  <c r="M299" i="1"/>
  <c r="L299" i="1"/>
  <c r="T299" i="1" s="1"/>
  <c r="M352" i="1"/>
  <c r="L352" i="1"/>
  <c r="T352" i="1" s="1"/>
  <c r="M307" i="1"/>
  <c r="L307" i="1"/>
  <c r="M495" i="1"/>
  <c r="L495" i="1"/>
  <c r="M177" i="1"/>
  <c r="L177" i="1"/>
  <c r="T177" i="1" s="1"/>
  <c r="M329" i="1"/>
  <c r="L329" i="1"/>
  <c r="T329" i="1" s="1"/>
  <c r="M631" i="1"/>
  <c r="L631" i="1"/>
  <c r="M270" i="1"/>
  <c r="L270" i="1"/>
  <c r="M690" i="1"/>
  <c r="L690" i="1"/>
  <c r="T690" i="1" s="1"/>
  <c r="M510" i="1"/>
  <c r="L510" i="1"/>
  <c r="T510" i="1" s="1"/>
  <c r="M111" i="1"/>
  <c r="L111" i="1"/>
  <c r="L294" i="1"/>
  <c r="M294" i="1"/>
  <c r="M321" i="1"/>
  <c r="L321" i="1"/>
  <c r="T321" i="1" s="1"/>
  <c r="M93" i="1"/>
  <c r="L93" i="1"/>
  <c r="T93" i="1" s="1"/>
  <c r="M652" i="1"/>
  <c r="L652" i="1"/>
  <c r="M607" i="1"/>
  <c r="L607" i="1"/>
  <c r="M154" i="1"/>
  <c r="L154" i="1"/>
  <c r="T154" i="1" s="1"/>
  <c r="M570" i="1"/>
  <c r="L570" i="1"/>
  <c r="T570" i="1" s="1"/>
  <c r="M162" i="1"/>
  <c r="L162" i="1"/>
  <c r="M443" i="1"/>
  <c r="L443" i="1"/>
  <c r="M308" i="1"/>
  <c r="L308" i="1"/>
  <c r="T308" i="1" s="1"/>
  <c r="M592" i="1"/>
  <c r="L592" i="1"/>
  <c r="T592" i="1" s="1"/>
  <c r="M412" i="1"/>
  <c r="L412" i="1"/>
  <c r="M632" i="1"/>
  <c r="L632" i="1"/>
  <c r="L89" i="1"/>
  <c r="T89" i="1" s="1"/>
  <c r="M89" i="1"/>
  <c r="M678" i="1"/>
  <c r="L678" i="1"/>
  <c r="T678" i="1" s="1"/>
  <c r="M202" i="1"/>
  <c r="L202" i="1"/>
  <c r="M563" i="1"/>
  <c r="L563" i="1"/>
  <c r="M640" i="1"/>
  <c r="L640" i="1"/>
  <c r="T640" i="1" s="1"/>
  <c r="M537" i="1"/>
  <c r="L537" i="1"/>
  <c r="T537" i="1" s="1"/>
  <c r="M297" i="1"/>
  <c r="L297" i="1"/>
  <c r="M309" i="1"/>
  <c r="L309" i="1"/>
  <c r="M695" i="1"/>
  <c r="L695" i="1"/>
  <c r="T695" i="1" s="1"/>
  <c r="M404" i="1"/>
  <c r="L404" i="1"/>
  <c r="T404" i="1" s="1"/>
  <c r="M145" i="1"/>
  <c r="L145" i="1"/>
  <c r="M169" i="1"/>
  <c r="L169" i="1"/>
  <c r="M192" i="1"/>
  <c r="L192" i="1"/>
  <c r="T192" i="1" s="1"/>
  <c r="M366" i="1"/>
  <c r="L366" i="1"/>
  <c r="T366" i="1" s="1"/>
  <c r="M318" i="1"/>
  <c r="L318" i="1"/>
  <c r="M369" i="1"/>
  <c r="L369" i="1"/>
  <c r="M279" i="1"/>
  <c r="L279" i="1"/>
  <c r="T279" i="1" s="1"/>
  <c r="M467" i="1"/>
  <c r="L467" i="1"/>
  <c r="T467" i="1" s="1"/>
  <c r="M241" i="1"/>
  <c r="L241" i="1"/>
  <c r="M385" i="1"/>
  <c r="L385" i="1"/>
  <c r="M112" i="1"/>
  <c r="L112" i="1"/>
  <c r="T112" i="1" s="1"/>
  <c r="M663" i="1"/>
  <c r="L663" i="1"/>
  <c r="T663" i="1" s="1"/>
  <c r="M30" i="1"/>
  <c r="L30" i="1"/>
  <c r="M626" i="1"/>
  <c r="L626" i="1"/>
  <c r="M311" i="1"/>
  <c r="L311" i="1"/>
  <c r="T311" i="1" s="1"/>
  <c r="M499" i="1"/>
  <c r="L499" i="1"/>
  <c r="T499" i="1" s="1"/>
  <c r="M181" i="1"/>
  <c r="L181" i="1"/>
  <c r="M698" i="1"/>
  <c r="L698" i="1"/>
  <c r="M20" i="1"/>
  <c r="L20" i="1"/>
  <c r="T20" i="1" s="1"/>
  <c r="M392" i="1"/>
  <c r="L392" i="1"/>
  <c r="T392" i="1" s="1"/>
  <c r="M164" i="1"/>
  <c r="L164" i="1"/>
  <c r="M595" i="1"/>
  <c r="L595" i="1"/>
  <c r="L550" i="1"/>
  <c r="T550" i="1" s="1"/>
  <c r="M550" i="1"/>
  <c r="M648" i="1"/>
  <c r="L648" i="1"/>
  <c r="T648" i="1" s="1"/>
  <c r="M558" i="1"/>
  <c r="L558" i="1"/>
  <c r="M521" i="1"/>
  <c r="L521" i="1"/>
  <c r="M566" i="1"/>
  <c r="L566" i="1"/>
  <c r="T566" i="1" s="1"/>
  <c r="M304" i="1"/>
  <c r="L304" i="1"/>
  <c r="T304" i="1" s="1"/>
  <c r="M574" i="1"/>
  <c r="L574" i="1"/>
  <c r="M672" i="1"/>
  <c r="L672" i="1"/>
  <c r="M221" i="1"/>
  <c r="L221" i="1"/>
  <c r="T221" i="1" s="1"/>
  <c r="M680" i="1"/>
  <c r="L680" i="1"/>
  <c r="T680" i="1" s="1"/>
  <c r="M229" i="1"/>
  <c r="L229" i="1"/>
  <c r="M641" i="1"/>
  <c r="L641" i="1"/>
  <c r="M188" i="1"/>
  <c r="L188" i="1"/>
  <c r="T188" i="1" s="1"/>
  <c r="M16" i="1"/>
  <c r="L16" i="1"/>
  <c r="T16" i="1" s="1"/>
  <c r="M196" i="1"/>
  <c r="L196" i="1"/>
  <c r="M702" i="1"/>
  <c r="L702" i="1"/>
  <c r="M204" i="1"/>
  <c r="L204" i="1"/>
  <c r="T204" i="1" s="1"/>
  <c r="M167" i="1"/>
  <c r="L167" i="1"/>
  <c r="T167" i="1" s="1"/>
  <c r="M485" i="1"/>
  <c r="L485" i="1"/>
  <c r="M448" i="1"/>
  <c r="L448" i="1"/>
  <c r="M493" i="1"/>
  <c r="L493" i="1"/>
  <c r="T493" i="1" s="1"/>
  <c r="M624" i="1"/>
  <c r="L624" i="1"/>
  <c r="T624" i="1" s="1"/>
  <c r="M171" i="1"/>
  <c r="L171" i="1"/>
  <c r="M95" i="1"/>
  <c r="L95" i="1"/>
  <c r="M548" i="1"/>
  <c r="L548" i="1"/>
  <c r="T548" i="1" s="1"/>
  <c r="M264" i="1"/>
  <c r="L264" i="1"/>
  <c r="T264" i="1" s="1"/>
  <c r="M219" i="1"/>
  <c r="L219" i="1"/>
  <c r="M417" i="1"/>
  <c r="L417" i="1"/>
  <c r="M372" i="1"/>
  <c r="L372" i="1"/>
  <c r="T372" i="1" s="1"/>
  <c r="M560" i="1"/>
  <c r="L560" i="1"/>
  <c r="T560" i="1" s="1"/>
  <c r="M11" i="1"/>
  <c r="L11" i="1"/>
  <c r="M433" i="1"/>
  <c r="L433" i="1"/>
  <c r="M115" i="1"/>
  <c r="L115" i="1"/>
  <c r="T115" i="1" s="1"/>
  <c r="M78" i="1"/>
  <c r="L78" i="1"/>
  <c r="T78" i="1" s="1"/>
  <c r="M396" i="1"/>
  <c r="L396" i="1"/>
  <c r="M223" i="1"/>
  <c r="L223" i="1"/>
  <c r="M41" i="1"/>
  <c r="L41" i="1"/>
  <c r="T41" i="1" s="1"/>
  <c r="M616" i="1"/>
  <c r="L616" i="1"/>
  <c r="T616" i="1" s="1"/>
  <c r="L73" i="1"/>
  <c r="T73" i="1" s="1"/>
  <c r="M73" i="1"/>
  <c r="M646" i="1"/>
  <c r="L646" i="1"/>
  <c r="M553" i="1"/>
  <c r="L553" i="1"/>
  <c r="T553" i="1" s="1"/>
  <c r="M598" i="1"/>
  <c r="L598" i="1"/>
  <c r="T598" i="1" s="1"/>
  <c r="M198" i="1"/>
  <c r="L198" i="1"/>
  <c r="L606" i="1"/>
  <c r="M606" i="1"/>
  <c r="M569" i="1"/>
  <c r="L569" i="1"/>
  <c r="T569" i="1" s="1"/>
  <c r="L614" i="1"/>
  <c r="T614" i="1" s="1"/>
  <c r="M614" i="1"/>
  <c r="M216" i="1"/>
  <c r="L216" i="1"/>
  <c r="M622" i="1"/>
  <c r="L622" i="1"/>
  <c r="M585" i="1"/>
  <c r="L585" i="1"/>
  <c r="T585" i="1" s="1"/>
  <c r="M269" i="1"/>
  <c r="L269" i="1"/>
  <c r="T269" i="1" s="1"/>
  <c r="M419" i="1"/>
  <c r="L419" i="1"/>
  <c r="M238" i="1"/>
  <c r="L238" i="1"/>
  <c r="M451" i="1"/>
  <c r="L451" i="1"/>
  <c r="T451" i="1" s="1"/>
  <c r="M406" i="1"/>
  <c r="L406" i="1"/>
  <c r="T406" i="1" s="1"/>
  <c r="M239" i="1"/>
  <c r="L239" i="1"/>
  <c r="M645" i="1"/>
  <c r="L645" i="1"/>
  <c r="M609" i="1"/>
  <c r="L609" i="1"/>
  <c r="T609" i="1" s="1"/>
  <c r="M429" i="1"/>
  <c r="L429" i="1"/>
  <c r="T429" i="1" s="1"/>
  <c r="M183" i="1"/>
  <c r="L183" i="1"/>
  <c r="M501" i="1"/>
  <c r="L501" i="1"/>
  <c r="M472" i="1"/>
  <c r="L472" i="1"/>
  <c r="T472" i="1" s="1"/>
  <c r="M109" i="1"/>
  <c r="L109" i="1"/>
  <c r="T109" i="1" s="1"/>
  <c r="M660" i="1"/>
  <c r="L660" i="1"/>
  <c r="M254" i="1"/>
  <c r="L254" i="1"/>
  <c r="M488" i="1"/>
  <c r="L488" i="1"/>
  <c r="T488" i="1" s="1"/>
  <c r="M457" i="1"/>
  <c r="L457" i="1"/>
  <c r="T457" i="1" s="1"/>
  <c r="M367" i="1"/>
  <c r="L367" i="1"/>
  <c r="M134" i="1"/>
  <c r="L134" i="1"/>
  <c r="L542" i="1"/>
  <c r="T542" i="1" s="1"/>
  <c r="M542" i="1"/>
  <c r="M498" i="1"/>
  <c r="L498" i="1"/>
  <c r="T498" i="1" s="1"/>
  <c r="M180" i="1"/>
  <c r="L180" i="1"/>
  <c r="M393" i="1"/>
  <c r="L393" i="1"/>
  <c r="M302" i="1"/>
  <c r="L302" i="1"/>
  <c r="T302" i="1" s="1"/>
  <c r="M47" i="1"/>
  <c r="L47" i="1"/>
  <c r="T47" i="1" s="1"/>
  <c r="M530" i="1"/>
  <c r="L530" i="1"/>
  <c r="M580" i="1"/>
  <c r="L580" i="1"/>
  <c r="M252" i="1"/>
  <c r="L252" i="1"/>
  <c r="T252" i="1" s="1"/>
  <c r="M511" i="1"/>
  <c r="L511" i="1"/>
  <c r="T511" i="1" s="1"/>
  <c r="M487" i="1"/>
  <c r="L487" i="1"/>
  <c r="M384" i="1"/>
  <c r="L384" i="1"/>
  <c r="M408" i="1"/>
  <c r="L408" i="1"/>
  <c r="T408" i="1" s="1"/>
  <c r="M104" i="1"/>
  <c r="L104" i="1"/>
  <c r="T104" i="1" s="1"/>
  <c r="M22" i="1"/>
  <c r="L22" i="1"/>
  <c r="M295" i="1"/>
  <c r="L295" i="1"/>
  <c r="T295" i="1" s="1"/>
  <c r="M483" i="1"/>
  <c r="L483" i="1"/>
  <c r="T483" i="1" s="1"/>
  <c r="M303" i="1"/>
  <c r="L303" i="1"/>
  <c r="T303" i="1" s="1"/>
  <c r="M128" i="1"/>
  <c r="L128" i="1"/>
  <c r="M173" i="1"/>
  <c r="L173" i="1"/>
  <c r="M273" i="1"/>
  <c r="L273" i="1"/>
  <c r="T273" i="1" s="1"/>
  <c r="M454" i="1"/>
  <c r="L454" i="1"/>
  <c r="T454" i="1" s="1"/>
  <c r="M110" i="1"/>
  <c r="L110" i="1"/>
  <c r="M653" i="1"/>
  <c r="L653" i="1"/>
  <c r="M256" i="1"/>
  <c r="L256" i="1"/>
  <c r="T256" i="1" s="1"/>
  <c r="M437" i="1"/>
  <c r="L437" i="1"/>
  <c r="T437" i="1" s="1"/>
  <c r="M280" i="1"/>
  <c r="L280" i="1"/>
  <c r="M52" i="1"/>
  <c r="L52" i="1"/>
  <c r="M513" i="1"/>
  <c r="L513" i="1"/>
  <c r="T513" i="1" s="1"/>
  <c r="M60" i="1"/>
  <c r="L60" i="1"/>
  <c r="T60" i="1" s="1"/>
  <c r="M611" i="1"/>
  <c r="L611" i="1"/>
  <c r="M68" i="1"/>
  <c r="L68" i="1"/>
  <c r="T68" i="1" s="1"/>
  <c r="M529" i="1"/>
  <c r="L529" i="1"/>
  <c r="T529" i="1" s="1"/>
  <c r="M76" i="1"/>
  <c r="L76" i="1"/>
  <c r="T76" i="1" s="1"/>
  <c r="M627" i="1"/>
  <c r="L627" i="1"/>
  <c r="M84" i="1"/>
  <c r="L84" i="1"/>
  <c r="M320" i="1"/>
  <c r="L320" i="1"/>
  <c r="T320" i="1" s="1"/>
  <c r="M92" i="1"/>
  <c r="L92" i="1"/>
  <c r="T92" i="1" s="1"/>
  <c r="M686" i="1"/>
  <c r="L686" i="1"/>
  <c r="M461" i="1"/>
  <c r="L461" i="1"/>
  <c r="M151" i="1"/>
  <c r="L151" i="1"/>
  <c r="T151" i="1" s="1"/>
  <c r="M469" i="1"/>
  <c r="L469" i="1"/>
  <c r="T469" i="1" s="1"/>
  <c r="M657" i="1"/>
  <c r="L657" i="1"/>
  <c r="M477" i="1"/>
  <c r="L477" i="1"/>
  <c r="M440" i="1"/>
  <c r="L440" i="1"/>
  <c r="T440" i="1" s="1"/>
  <c r="M620" i="1"/>
  <c r="L620" i="1"/>
  <c r="T620" i="1" s="1"/>
  <c r="M313" i="1"/>
  <c r="L313" i="1"/>
  <c r="M628" i="1"/>
  <c r="L628" i="1"/>
  <c r="T628" i="1" s="1"/>
  <c r="M710" i="1"/>
  <c r="L710" i="1"/>
  <c r="T710" i="1" s="1"/>
  <c r="M444" i="1"/>
  <c r="L444" i="1"/>
  <c r="T444" i="1" s="1"/>
  <c r="M458" i="1"/>
  <c r="L458" i="1"/>
  <c r="M50" i="1"/>
  <c r="L50" i="1"/>
  <c r="M535" i="1"/>
  <c r="L535" i="1"/>
  <c r="T535" i="1" s="1"/>
  <c r="M82" i="1"/>
  <c r="L82" i="1"/>
  <c r="T82" i="1" s="1"/>
  <c r="M507" i="1"/>
  <c r="L507" i="1"/>
  <c r="L9" i="1"/>
  <c r="M9" i="1"/>
  <c r="M290" i="1"/>
  <c r="L290" i="1"/>
  <c r="T290" i="1" s="1"/>
  <c r="M380" i="1"/>
  <c r="L380" i="1"/>
  <c r="T380" i="1" s="1"/>
  <c r="M160" i="1"/>
  <c r="L160" i="1"/>
  <c r="M388" i="1"/>
  <c r="L388" i="1"/>
  <c r="M666" i="1"/>
  <c r="L666" i="1"/>
  <c r="T666" i="1" s="1"/>
  <c r="M33" i="1"/>
  <c r="L33" i="1"/>
  <c r="T33" i="1" s="1"/>
  <c r="M176" i="1"/>
  <c r="L176" i="1"/>
  <c r="M346" i="1"/>
  <c r="L346" i="1"/>
  <c r="T346" i="1" s="1"/>
  <c r="M391" i="1"/>
  <c r="L391" i="1"/>
  <c r="T391" i="1" s="1"/>
  <c r="M691" i="1"/>
  <c r="L691" i="1"/>
  <c r="T691" i="1" s="1"/>
  <c r="L286" i="1"/>
  <c r="T286" i="1" s="1"/>
  <c r="M286" i="1"/>
  <c r="M328" i="1"/>
  <c r="L328" i="1"/>
  <c r="M237" i="1"/>
  <c r="L237" i="1"/>
  <c r="T237" i="1" s="1"/>
  <c r="M63" i="1"/>
  <c r="L63" i="1"/>
  <c r="T63" i="1" s="1"/>
  <c r="M245" i="1"/>
  <c r="L245" i="1"/>
  <c r="M344" i="1"/>
  <c r="L344" i="1"/>
  <c r="M253" i="1"/>
  <c r="L253" i="1"/>
  <c r="T253" i="1" s="1"/>
  <c r="M712" i="1"/>
  <c r="L712" i="1"/>
  <c r="T712" i="1" s="1"/>
  <c r="M261" i="1"/>
  <c r="L261" i="1"/>
  <c r="M450" i="1"/>
  <c r="L450" i="1"/>
  <c r="T450" i="1" s="1"/>
  <c r="M132" i="1"/>
  <c r="L132" i="1"/>
  <c r="T132" i="1" s="1"/>
  <c r="M191" i="1"/>
  <c r="L191" i="1"/>
  <c r="T191" i="1" s="1"/>
  <c r="M101" i="1"/>
  <c r="L101" i="1"/>
  <c r="M361" i="1"/>
  <c r="L361" i="1"/>
  <c r="T361" i="1" s="1"/>
  <c r="M541" i="1"/>
  <c r="L541" i="1"/>
  <c r="T541" i="1" s="1"/>
  <c r="M465" i="1"/>
  <c r="L465" i="1"/>
  <c r="T465" i="1" s="1"/>
  <c r="M285" i="1"/>
  <c r="L285" i="1"/>
  <c r="M248" i="1"/>
  <c r="L248" i="1"/>
  <c r="M564" i="1"/>
  <c r="L564" i="1"/>
  <c r="T564" i="1" s="1"/>
  <c r="M411" i="1"/>
  <c r="L411" i="1"/>
  <c r="T411" i="1" s="1"/>
  <c r="M236" i="1"/>
  <c r="L236" i="1"/>
  <c r="M64" i="1"/>
  <c r="L64" i="1"/>
  <c r="M13" i="1"/>
  <c r="L13" i="1"/>
  <c r="T13" i="1" s="1"/>
  <c r="M435" i="1"/>
  <c r="L435" i="1"/>
  <c r="T435" i="1" s="1"/>
  <c r="M117" i="1"/>
  <c r="L117" i="1"/>
  <c r="M578" i="1"/>
  <c r="L578" i="1"/>
  <c r="T578" i="1" s="1"/>
  <c r="M262" i="1"/>
  <c r="L262" i="1"/>
  <c r="T262" i="1" s="1"/>
  <c r="M547" i="1"/>
  <c r="L547" i="1"/>
  <c r="T547" i="1" s="1"/>
  <c r="M502" i="1"/>
  <c r="L502" i="1"/>
  <c r="M362" i="1"/>
  <c r="L362" i="1"/>
  <c r="T362" i="1" s="1"/>
  <c r="M44" i="1"/>
  <c r="L44" i="1"/>
  <c r="T44" i="1" s="1"/>
  <c r="M272" i="1"/>
  <c r="L272" i="1"/>
  <c r="T272" i="1" s="1"/>
  <c r="M453" i="1"/>
  <c r="L453" i="1"/>
  <c r="M655" i="1"/>
  <c r="L655" i="1"/>
  <c r="T655" i="1" s="1"/>
  <c r="M518" i="1"/>
  <c r="L518" i="1"/>
  <c r="T518" i="1" s="1"/>
  <c r="M415" i="1"/>
  <c r="L415" i="1"/>
  <c r="T415" i="1" s="1"/>
  <c r="M664" i="1"/>
  <c r="L664" i="1"/>
  <c r="M143" i="1"/>
  <c r="L143" i="1"/>
  <c r="M342" i="1"/>
  <c r="L342" i="1"/>
  <c r="T342" i="1" s="1"/>
  <c r="M490" i="1"/>
  <c r="L490" i="1"/>
  <c r="T490" i="1" s="1"/>
  <c r="M107" i="1"/>
  <c r="L107" i="1"/>
  <c r="M118" i="1"/>
  <c r="L118" i="1"/>
  <c r="T118" i="1" s="1"/>
  <c r="M153" i="1"/>
  <c r="L153" i="1"/>
  <c r="T153" i="1" s="1"/>
  <c r="M133" i="1"/>
  <c r="L133" i="1"/>
  <c r="T133" i="1" s="1"/>
  <c r="M705" i="1"/>
  <c r="L705" i="1"/>
  <c r="M407" i="1"/>
  <c r="L407" i="1"/>
  <c r="T407" i="1" s="1"/>
  <c r="M141" i="1"/>
  <c r="L141" i="1"/>
  <c r="T141" i="1" s="1"/>
  <c r="M639" i="1"/>
  <c r="L639" i="1"/>
  <c r="T639" i="1" s="1"/>
  <c r="M5" i="1"/>
  <c r="L5" i="1"/>
  <c r="M647" i="1"/>
  <c r="L647" i="1"/>
  <c r="M149" i="1"/>
  <c r="L149" i="1"/>
  <c r="T149" i="1" s="1"/>
  <c r="M520" i="1"/>
  <c r="L520" i="1"/>
  <c r="T520" i="1" s="1"/>
  <c r="M157" i="1"/>
  <c r="L157" i="1"/>
  <c r="M257" i="1"/>
  <c r="L257" i="1"/>
  <c r="T257" i="1" s="1"/>
  <c r="M165" i="1"/>
  <c r="L165" i="1"/>
  <c r="T165" i="1" s="1"/>
  <c r="M671" i="1"/>
  <c r="L671" i="1"/>
  <c r="T671" i="1" s="1"/>
  <c r="M446" i="1"/>
  <c r="L446" i="1"/>
  <c r="M46" i="1"/>
  <c r="L46" i="1"/>
  <c r="T46" i="1" s="1"/>
  <c r="M589" i="1"/>
  <c r="L589" i="1"/>
  <c r="T589" i="1" s="1"/>
  <c r="M338" i="1"/>
  <c r="L338" i="1"/>
  <c r="T338" i="1" s="1"/>
  <c r="M293" i="1"/>
  <c r="L293" i="1"/>
  <c r="M482" i="1"/>
  <c r="L482" i="1"/>
  <c r="T482" i="1" s="1"/>
  <c r="M572" i="1"/>
  <c r="L572" i="1"/>
  <c r="T572" i="1" s="1"/>
  <c r="M325" i="1"/>
  <c r="L325" i="1"/>
  <c r="T325" i="1" s="1"/>
  <c r="M378" i="1"/>
  <c r="L378" i="1"/>
  <c r="M333" i="1"/>
  <c r="L333" i="1"/>
  <c r="T333" i="1" s="1"/>
  <c r="M23" i="1"/>
  <c r="L23" i="1"/>
  <c r="T23" i="1" s="1"/>
  <c r="M341" i="1"/>
  <c r="L341" i="1"/>
  <c r="T341" i="1" s="1"/>
  <c r="M166" i="1"/>
  <c r="L166" i="1"/>
  <c r="M349" i="1"/>
  <c r="L349" i="1"/>
  <c r="T349" i="1" s="1"/>
  <c r="M402" i="1"/>
  <c r="L402" i="1"/>
  <c r="T402" i="1" s="1"/>
  <c r="M357" i="1"/>
  <c r="L357" i="1"/>
  <c r="T357" i="1" s="1"/>
  <c r="M635" i="1"/>
  <c r="L635" i="1"/>
  <c r="M365" i="1"/>
  <c r="L365" i="1"/>
  <c r="T365" i="1" s="1"/>
  <c r="M416" i="1"/>
  <c r="L416" i="1"/>
  <c r="T416" i="1" s="1"/>
  <c r="M596" i="1"/>
  <c r="L596" i="1"/>
  <c r="T596" i="1" s="1"/>
  <c r="M424" i="1"/>
  <c r="L424" i="1"/>
  <c r="M604" i="1"/>
  <c r="L604" i="1"/>
  <c r="T604" i="1" s="1"/>
  <c r="M432" i="1"/>
  <c r="L432" i="1"/>
  <c r="T432" i="1" s="1"/>
  <c r="M612" i="1"/>
  <c r="L612" i="1"/>
  <c r="T612" i="1" s="1"/>
  <c r="M32" i="1"/>
  <c r="L32" i="1"/>
  <c r="M259" i="1"/>
  <c r="L259" i="1"/>
  <c r="T259" i="1" s="1"/>
  <c r="M673" i="1"/>
  <c r="L673" i="1"/>
  <c r="T673" i="1" s="1"/>
  <c r="M267" i="1"/>
  <c r="L267" i="1"/>
  <c r="T267" i="1" s="1"/>
  <c r="M354" i="1"/>
  <c r="L354" i="1"/>
  <c r="M218" i="1"/>
  <c r="L218" i="1"/>
  <c r="T218" i="1" s="1"/>
  <c r="M6" i="1"/>
  <c r="L6" i="1"/>
  <c r="M323" i="1"/>
  <c r="L323" i="1"/>
  <c r="T323" i="1" s="1"/>
  <c r="M37" i="1"/>
  <c r="L37" i="1"/>
  <c r="M355" i="1"/>
  <c r="L355" i="1"/>
  <c r="T355" i="1" s="1"/>
  <c r="M54" i="1"/>
  <c r="L54" i="1"/>
  <c r="T54" i="1" s="1"/>
  <c r="M425" i="1"/>
  <c r="L425" i="1"/>
  <c r="T425" i="1" s="1"/>
  <c r="M335" i="1"/>
  <c r="L335" i="1"/>
  <c r="L17" i="1"/>
  <c r="T17" i="1" s="1"/>
  <c r="M17" i="1"/>
  <c r="M523" i="1"/>
  <c r="L523" i="1"/>
  <c r="T523" i="1" s="1"/>
  <c r="L25" i="1"/>
  <c r="T25" i="1" s="1"/>
  <c r="M25" i="1"/>
  <c r="M306" i="1"/>
  <c r="L306" i="1"/>
  <c r="L674" i="1"/>
  <c r="T674" i="1" s="1"/>
  <c r="M674" i="1"/>
  <c r="M359" i="1"/>
  <c r="L359" i="1"/>
  <c r="T359" i="1" s="1"/>
  <c r="M255" i="1"/>
  <c r="L255" i="1"/>
  <c r="T255" i="1" s="1"/>
  <c r="M526" i="1"/>
  <c r="L526" i="1"/>
  <c r="M601" i="1"/>
  <c r="L601" i="1"/>
  <c r="T601" i="1" s="1"/>
  <c r="M148" i="1"/>
  <c r="L148" i="1"/>
  <c r="T148" i="1" s="1"/>
  <c r="M688" i="1"/>
  <c r="L688" i="1"/>
  <c r="T688" i="1" s="1"/>
  <c r="M100" i="1"/>
  <c r="L100" i="1"/>
  <c r="M696" i="1"/>
  <c r="L696" i="1"/>
  <c r="T696" i="1" s="1"/>
  <c r="M108" i="1"/>
  <c r="L108" i="1"/>
  <c r="T108" i="1" s="1"/>
  <c r="M704" i="1"/>
  <c r="L704" i="1"/>
  <c r="T704" i="1" s="1"/>
  <c r="M116" i="1"/>
  <c r="L116" i="1"/>
  <c r="M577" i="1"/>
  <c r="L577" i="1"/>
  <c r="T577" i="1" s="1"/>
  <c r="M124" i="1"/>
  <c r="L124" i="1"/>
  <c r="T124" i="1" s="1"/>
  <c r="M87" i="1"/>
  <c r="L87" i="1"/>
  <c r="T87" i="1" s="1"/>
  <c r="M405" i="1"/>
  <c r="L405" i="1"/>
  <c r="M56" i="1"/>
  <c r="L56" i="1"/>
  <c r="T56" i="1" s="1"/>
  <c r="M374" i="1"/>
  <c r="L374" i="1"/>
  <c r="T374" i="1" s="1"/>
  <c r="M496" i="1"/>
  <c r="L496" i="1"/>
  <c r="T496" i="1" s="1"/>
  <c r="M43" i="1"/>
  <c r="L43" i="1"/>
  <c r="M102" i="1"/>
  <c r="L102" i="1"/>
  <c r="T102" i="1" s="1"/>
  <c r="M147" i="1"/>
  <c r="L147" i="1"/>
  <c r="M474" i="1"/>
  <c r="L474" i="1"/>
  <c r="T474" i="1" s="1"/>
  <c r="M66" i="1"/>
  <c r="L66" i="1"/>
  <c r="M456" i="1"/>
  <c r="L456" i="1"/>
  <c r="T456" i="1" s="1"/>
  <c r="M3" i="1"/>
  <c r="L3" i="1"/>
  <c r="T3" i="1" s="1"/>
  <c r="M562" i="1"/>
  <c r="L562" i="1"/>
  <c r="T562" i="1" s="1"/>
  <c r="M382" i="1"/>
  <c r="L382" i="1"/>
  <c r="M345" i="1"/>
  <c r="L345" i="1"/>
  <c r="T345" i="1" s="1"/>
  <c r="M390" i="1"/>
  <c r="L390" i="1"/>
  <c r="T390" i="1" s="1"/>
  <c r="M80" i="1"/>
  <c r="L80" i="1"/>
  <c r="T80" i="1" s="1"/>
  <c r="M125" i="1"/>
  <c r="L125" i="1"/>
  <c r="M322" i="1"/>
  <c r="L322" i="1"/>
  <c r="T322" i="1" s="1"/>
  <c r="M4" i="1"/>
  <c r="L4" i="1"/>
  <c r="T4" i="1" s="1"/>
  <c r="M497" i="1"/>
  <c r="L497" i="1"/>
  <c r="T497" i="1" s="1"/>
  <c r="M317" i="1"/>
  <c r="L317" i="1"/>
  <c r="M633" i="1"/>
  <c r="L633" i="1"/>
  <c r="T633" i="1" s="1"/>
  <c r="M588" i="1"/>
  <c r="L588" i="1"/>
  <c r="T588" i="1" s="1"/>
  <c r="M602" i="1"/>
  <c r="L602" i="1"/>
  <c r="T602" i="1" s="1"/>
  <c r="M265" i="1"/>
  <c r="L265" i="1"/>
  <c r="M150" i="1"/>
  <c r="L150" i="1"/>
  <c r="T150" i="1" s="1"/>
  <c r="M439" i="1"/>
  <c r="L439" i="1"/>
  <c r="T439" i="1" s="1"/>
  <c r="M326" i="1"/>
  <c r="L326" i="1"/>
  <c r="T326" i="1" s="1"/>
  <c r="L350" i="1"/>
  <c r="T350" i="1" s="1"/>
  <c r="M350" i="1"/>
  <c r="M593" i="1"/>
  <c r="L593" i="1"/>
  <c r="T593" i="1" s="1"/>
  <c r="M99" i="1"/>
  <c r="L99" i="1"/>
  <c r="T99" i="1" s="1"/>
  <c r="M539" i="1"/>
  <c r="L539" i="1"/>
  <c r="T539" i="1" s="1"/>
  <c r="M463" i="1"/>
  <c r="L463" i="1"/>
  <c r="M630" i="1"/>
  <c r="L630" i="1"/>
  <c r="T630" i="1" s="1"/>
  <c r="M12" i="1"/>
  <c r="L12" i="1"/>
  <c r="T12" i="1" s="1"/>
  <c r="M546" i="1"/>
  <c r="L546" i="1"/>
  <c r="T546" i="1" s="1"/>
  <c r="M615" i="1"/>
  <c r="L615" i="1"/>
  <c r="M94" i="1"/>
  <c r="L94" i="1"/>
  <c r="T94" i="1" s="1"/>
  <c r="M233" i="1"/>
  <c r="L233" i="1"/>
  <c r="T233" i="1" s="1"/>
  <c r="M287" i="1"/>
  <c r="L287" i="1"/>
  <c r="T287" i="1" s="1"/>
  <c r="M594" i="1"/>
  <c r="L594" i="1"/>
  <c r="L414" i="1"/>
  <c r="T414" i="1" s="1"/>
  <c r="M414" i="1"/>
  <c r="M512" i="1"/>
  <c r="L512" i="1"/>
  <c r="T512" i="1" s="1"/>
  <c r="L422" i="1"/>
  <c r="T422" i="1" s="1"/>
  <c r="M422" i="1"/>
  <c r="M610" i="1"/>
  <c r="L610" i="1"/>
  <c r="M430" i="1"/>
  <c r="L430" i="1"/>
  <c r="T430" i="1" s="1"/>
  <c r="M120" i="1"/>
  <c r="L120" i="1"/>
  <c r="T120" i="1" s="1"/>
  <c r="M438" i="1"/>
  <c r="L438" i="1"/>
  <c r="T438" i="1" s="1"/>
  <c r="M401" i="1"/>
  <c r="L401" i="1"/>
  <c r="M581" i="1"/>
  <c r="L581" i="1"/>
  <c r="T581" i="1" s="1"/>
  <c r="M679" i="1"/>
  <c r="L679" i="1"/>
  <c r="T679" i="1" s="1"/>
  <c r="M228" i="1"/>
  <c r="L228" i="1"/>
  <c r="T228" i="1" s="1"/>
  <c r="M608" i="1"/>
  <c r="L608" i="1"/>
  <c r="M155" i="1"/>
  <c r="L155" i="1"/>
  <c r="T155" i="1" s="1"/>
  <c r="M119" i="1"/>
  <c r="L119" i="1"/>
  <c r="T119" i="1" s="1"/>
  <c r="M74" i="1"/>
  <c r="L74" i="1"/>
  <c r="T74" i="1" s="1"/>
  <c r="M142" i="1"/>
  <c r="L142" i="1"/>
  <c r="M187" i="1"/>
  <c r="L187" i="1"/>
  <c r="T187" i="1" s="1"/>
  <c r="M15" i="1"/>
  <c r="L15" i="1"/>
  <c r="T15" i="1" s="1"/>
  <c r="M195" i="1"/>
  <c r="L195" i="1"/>
  <c r="T195" i="1" s="1"/>
  <c r="M296" i="1"/>
  <c r="L296" i="1"/>
  <c r="M203" i="1"/>
  <c r="L203" i="1"/>
  <c r="T203" i="1" s="1"/>
  <c r="M709" i="1"/>
  <c r="L709" i="1"/>
  <c r="T709" i="1" s="1"/>
  <c r="M211" i="1"/>
  <c r="L211" i="1"/>
  <c r="T211" i="1" s="1"/>
  <c r="M39" i="1"/>
  <c r="L39" i="1"/>
  <c r="M492" i="1"/>
  <c r="L492" i="1"/>
  <c r="T492" i="1" s="1"/>
  <c r="M545" i="1"/>
  <c r="L545" i="1"/>
  <c r="T545" i="1" s="1"/>
  <c r="M500" i="1"/>
  <c r="L500" i="1"/>
  <c r="T500" i="1" s="1"/>
  <c r="M8" i="1"/>
  <c r="L8" i="1"/>
  <c r="M235" i="1"/>
  <c r="L235" i="1"/>
  <c r="T235" i="1" s="1"/>
  <c r="M694" i="1"/>
  <c r="L694" i="1"/>
  <c r="T694" i="1" s="1"/>
  <c r="M243" i="1"/>
  <c r="L243" i="1"/>
  <c r="T243" i="1" s="1"/>
  <c r="M159" i="1"/>
  <c r="L159" i="1"/>
  <c r="M251" i="1"/>
  <c r="L251" i="1"/>
  <c r="T251" i="1" s="1"/>
  <c r="M665" i="1"/>
  <c r="L665" i="1"/>
  <c r="T665" i="1" s="1"/>
  <c r="M122" i="1"/>
  <c r="L122" i="1"/>
  <c r="T122" i="1" s="1"/>
  <c r="M538" i="1"/>
  <c r="L538" i="1"/>
  <c r="M130" i="1"/>
  <c r="L130" i="1"/>
  <c r="T130" i="1" s="1"/>
  <c r="M399" i="1"/>
  <c r="L399" i="1"/>
  <c r="T399" i="1" s="1"/>
  <c r="L81" i="1"/>
  <c r="T81" i="1" s="1"/>
  <c r="M81" i="1"/>
  <c r="M503" i="1"/>
  <c r="L503" i="1"/>
  <c r="M185" i="1"/>
  <c r="L185" i="1"/>
  <c r="T185" i="1" s="1"/>
  <c r="M670" i="1"/>
  <c r="L670" i="1"/>
  <c r="T670" i="1" s="1"/>
  <c r="M552" i="1"/>
  <c r="L552" i="1"/>
  <c r="T552" i="1" s="1"/>
  <c r="M327" i="1"/>
  <c r="L327" i="1"/>
  <c r="M152" i="1"/>
  <c r="L152" i="1"/>
  <c r="T152" i="1" s="1"/>
  <c r="M197" i="1"/>
  <c r="L197" i="1"/>
  <c r="T197" i="1" s="1"/>
  <c r="M70" i="1"/>
  <c r="L70" i="1"/>
  <c r="T70" i="1" s="1"/>
  <c r="M343" i="1"/>
  <c r="L343" i="1"/>
  <c r="M441" i="1"/>
  <c r="L441" i="1"/>
  <c r="T441" i="1" s="1"/>
  <c r="M351" i="1"/>
  <c r="L351" i="1"/>
  <c r="T351" i="1" s="1"/>
  <c r="M584" i="1"/>
  <c r="L584" i="1"/>
  <c r="T584" i="1" s="1"/>
  <c r="M494" i="1"/>
  <c r="L494" i="1"/>
  <c r="M208" i="1"/>
  <c r="L208" i="1"/>
  <c r="T208" i="1" s="1"/>
  <c r="M28" i="1"/>
  <c r="L28" i="1"/>
  <c r="T28" i="1" s="1"/>
  <c r="M240" i="1"/>
  <c r="L240" i="1"/>
  <c r="T240" i="1" s="1"/>
  <c r="M421" i="1"/>
  <c r="L421" i="1"/>
  <c r="M418" i="1"/>
  <c r="L418" i="1"/>
  <c r="T418" i="1" s="1"/>
  <c r="M373" i="1"/>
  <c r="L373" i="1"/>
  <c r="T373" i="1" s="1"/>
  <c r="M651" i="1"/>
  <c r="L651" i="1"/>
  <c r="T651" i="1" s="1"/>
  <c r="M381" i="1"/>
  <c r="L381" i="1"/>
  <c r="M659" i="1"/>
  <c r="L659" i="1"/>
  <c r="T659" i="1" s="1"/>
  <c r="M389" i="1"/>
  <c r="L389" i="1"/>
  <c r="T389" i="1" s="1"/>
  <c r="M79" i="1"/>
  <c r="L79" i="1"/>
  <c r="T79" i="1" s="1"/>
  <c r="M397" i="1"/>
  <c r="L397" i="1"/>
  <c r="M360" i="1"/>
  <c r="L360" i="1"/>
  <c r="T360" i="1" s="1"/>
  <c r="M540" i="1"/>
  <c r="L540" i="1"/>
  <c r="T540" i="1" s="1"/>
  <c r="M464" i="1"/>
  <c r="L464" i="1"/>
  <c r="T464" i="1" s="1"/>
  <c r="M509" i="1"/>
  <c r="L509" i="1"/>
  <c r="M225" i="1"/>
  <c r="L225" i="1"/>
  <c r="T225" i="1" s="1"/>
  <c r="M316" i="1"/>
  <c r="L316" i="1"/>
  <c r="T316" i="1" s="1"/>
  <c r="M555" i="1"/>
  <c r="L555" i="1"/>
  <c r="T555" i="1" s="1"/>
  <c r="M420" i="1"/>
  <c r="L420" i="1"/>
  <c r="M519" i="1"/>
  <c r="L519" i="1"/>
  <c r="T519" i="1" s="1"/>
  <c r="M339" i="1"/>
  <c r="L339" i="1"/>
  <c r="T339" i="1" s="1"/>
  <c r="M48" i="1"/>
  <c r="L48" i="1"/>
  <c r="T48" i="1" s="1"/>
  <c r="M636" i="1"/>
  <c r="L636" i="1"/>
  <c r="M337" i="1"/>
  <c r="L337" i="1"/>
  <c r="T337" i="1" s="1"/>
  <c r="M517" i="1"/>
  <c r="L517" i="1"/>
  <c r="T517" i="1" s="1"/>
  <c r="M207" i="1"/>
  <c r="L207" i="1"/>
  <c r="T207" i="1" s="1"/>
  <c r="M525" i="1"/>
  <c r="L525" i="1"/>
  <c r="M711" i="1"/>
  <c r="L711" i="1"/>
  <c r="T711" i="1" s="1"/>
  <c r="M398" i="1"/>
  <c r="L398" i="1"/>
  <c r="T398" i="1" s="1"/>
  <c r="M231" i="1"/>
  <c r="L231" i="1"/>
  <c r="T231" i="1" s="1"/>
  <c r="M637" i="1"/>
  <c r="L637" i="1"/>
  <c r="M677" i="1"/>
  <c r="L677" i="1"/>
  <c r="T677" i="1" s="1"/>
  <c r="M179" i="1"/>
  <c r="L179" i="1"/>
  <c r="T179" i="1" s="1"/>
  <c r="M135" i="1"/>
  <c r="L135" i="1"/>
  <c r="T135" i="1" s="1"/>
  <c r="M227" i="1"/>
  <c r="L227" i="1"/>
  <c r="M186" i="1"/>
  <c r="L186" i="1"/>
  <c r="T186" i="1" s="1"/>
  <c r="M210" i="1"/>
  <c r="L210" i="1"/>
  <c r="T210" i="1" s="1"/>
  <c r="M617" i="1"/>
  <c r="L617" i="1"/>
  <c r="T617" i="1" s="1"/>
  <c r="M431" i="1"/>
  <c r="L431" i="1"/>
  <c r="M514" i="1"/>
  <c r="L514" i="1"/>
  <c r="T514" i="1" s="1"/>
  <c r="L358" i="1"/>
  <c r="T358" i="1" s="1"/>
  <c r="M358" i="1"/>
  <c r="M687" i="1"/>
  <c r="L687" i="1"/>
  <c r="T687" i="1" s="1"/>
  <c r="M576" i="1"/>
  <c r="L576" i="1"/>
  <c r="M193" i="1"/>
  <c r="L193" i="1"/>
  <c r="T193" i="1" s="1"/>
  <c r="M161" i="1"/>
  <c r="L161" i="1"/>
  <c r="T161" i="1" s="1"/>
  <c r="M599" i="1"/>
  <c r="L599" i="1"/>
  <c r="T599" i="1" s="1"/>
  <c r="M697" i="1"/>
  <c r="L697" i="1"/>
  <c r="T697" i="1" s="1"/>
  <c r="M170" i="1"/>
  <c r="L170" i="1"/>
  <c r="T170" i="1" s="1"/>
  <c r="M549" i="1"/>
  <c r="L549" i="1"/>
  <c r="T549" i="1" s="1"/>
  <c r="M557" i="1"/>
  <c r="L557" i="1"/>
  <c r="T557" i="1" s="1"/>
  <c r="M249" i="1"/>
  <c r="L249" i="1"/>
  <c r="M565" i="1"/>
  <c r="L565" i="1"/>
  <c r="T565" i="1" s="1"/>
  <c r="M528" i="1"/>
  <c r="L528" i="1"/>
  <c r="T528" i="1" s="1"/>
  <c r="M573" i="1"/>
  <c r="L573" i="1"/>
  <c r="T573" i="1" s="1"/>
  <c r="M38" i="1"/>
  <c r="L38" i="1"/>
  <c r="M220" i="1"/>
  <c r="L220" i="1"/>
  <c r="T220" i="1" s="1"/>
  <c r="M634" i="1"/>
  <c r="L634" i="1"/>
  <c r="T634" i="1" s="1"/>
  <c r="M91" i="1"/>
  <c r="L91" i="1"/>
  <c r="T91" i="1" s="1"/>
  <c r="M247" i="1"/>
  <c r="L247" i="1"/>
  <c r="M428" i="1"/>
  <c r="L428" i="1"/>
  <c r="T428" i="1" s="1"/>
  <c r="M527" i="1"/>
  <c r="L527" i="1"/>
  <c r="T527" i="1" s="1"/>
  <c r="M347" i="1"/>
  <c r="L347" i="1"/>
  <c r="T347" i="1" s="1"/>
  <c r="M685" i="1"/>
  <c r="L685" i="1"/>
  <c r="M460" i="1"/>
  <c r="L460" i="1"/>
  <c r="T460" i="1" s="1"/>
  <c r="M693" i="1"/>
  <c r="L693" i="1"/>
  <c r="T693" i="1" s="1"/>
  <c r="M468" i="1"/>
  <c r="L468" i="1"/>
  <c r="T468" i="1" s="1"/>
  <c r="M701" i="1"/>
  <c r="L701" i="1"/>
  <c r="M476" i="1"/>
  <c r="L476" i="1"/>
  <c r="M619" i="1"/>
  <c r="L619" i="1"/>
  <c r="T619" i="1" s="1"/>
  <c r="M484" i="1"/>
  <c r="L484" i="1"/>
  <c r="T484" i="1" s="1"/>
  <c r="M174" i="1"/>
  <c r="L174" i="1"/>
  <c r="M266" i="1"/>
  <c r="L266" i="1"/>
  <c r="T266" i="1" s="1"/>
  <c r="M182" i="1"/>
  <c r="L182" i="1"/>
  <c r="T182" i="1" s="1"/>
  <c r="M274" i="1"/>
  <c r="L274" i="1"/>
  <c r="T274" i="1" s="1"/>
  <c r="M506" i="1"/>
  <c r="L506" i="1"/>
  <c r="M98" i="1"/>
  <c r="L98" i="1"/>
  <c r="T98" i="1" s="1"/>
  <c r="M289" i="1"/>
  <c r="L289" i="1"/>
  <c r="T289" i="1" s="1"/>
  <c r="M106" i="1"/>
  <c r="L106" i="1"/>
  <c r="T106" i="1" s="1"/>
  <c r="M522" i="1"/>
  <c r="L522" i="1"/>
  <c r="M114" i="1"/>
  <c r="L114" i="1"/>
  <c r="T114" i="1" s="1"/>
  <c r="M575" i="1"/>
  <c r="L575" i="1"/>
  <c r="T575" i="1" s="1"/>
  <c r="M395" i="1"/>
  <c r="L395" i="1"/>
  <c r="T395" i="1" s="1"/>
  <c r="M583" i="1"/>
  <c r="L583" i="1"/>
  <c r="M489" i="1"/>
  <c r="L489" i="1"/>
  <c r="T489" i="1" s="1"/>
  <c r="M534" i="1"/>
  <c r="L534" i="1"/>
  <c r="T534" i="1" s="1"/>
  <c r="M683" i="1"/>
  <c r="L683" i="1"/>
  <c r="T683" i="1" s="1"/>
  <c r="M638" i="1"/>
  <c r="L638" i="1"/>
  <c r="M127" i="1"/>
  <c r="L127" i="1"/>
  <c r="T127" i="1" s="1"/>
  <c r="M310" i="1"/>
  <c r="L310" i="1"/>
  <c r="T310" i="1" s="1"/>
  <c r="M642" i="1"/>
  <c r="L642" i="1"/>
  <c r="T642" i="1" s="1"/>
  <c r="M189" i="1"/>
  <c r="L189" i="1"/>
  <c r="M650" i="1"/>
  <c r="L650" i="1"/>
  <c r="T650" i="1" s="1"/>
  <c r="M470" i="1"/>
  <c r="L470" i="1"/>
  <c r="T470" i="1" s="1"/>
  <c r="M298" i="1"/>
  <c r="L298" i="1"/>
  <c r="T298" i="1" s="1"/>
  <c r="M205" i="1"/>
  <c r="L205" i="1"/>
  <c r="M531" i="1"/>
  <c r="L531" i="1"/>
  <c r="T531" i="1" s="1"/>
  <c r="L486" i="1"/>
  <c r="T486" i="1" s="1"/>
  <c r="M486" i="1"/>
  <c r="M86" i="1"/>
  <c r="L86" i="1"/>
  <c r="T86" i="1" s="1"/>
  <c r="M629" i="1"/>
  <c r="L629" i="1"/>
  <c r="M706" i="1"/>
  <c r="L706" i="1"/>
  <c r="T706" i="1" s="1"/>
  <c r="M661" i="1"/>
  <c r="L661" i="1"/>
  <c r="T661" i="1" s="1"/>
  <c r="M466" i="1"/>
  <c r="L466" i="1"/>
  <c r="T466" i="1" s="1"/>
  <c r="M556" i="1"/>
  <c r="L556" i="1"/>
  <c r="M190" i="1"/>
  <c r="L190" i="1"/>
  <c r="T190" i="1" s="1"/>
  <c r="M508" i="1"/>
  <c r="L508" i="1"/>
  <c r="T508" i="1" s="1"/>
  <c r="M561" i="1"/>
  <c r="L561" i="1"/>
  <c r="T561" i="1" s="1"/>
  <c r="M516" i="1"/>
  <c r="L516" i="1"/>
  <c r="M434" i="1"/>
  <c r="L434" i="1"/>
  <c r="T434" i="1" s="1"/>
  <c r="M524" i="1"/>
  <c r="L524" i="1"/>
  <c r="T524" i="1" s="1"/>
  <c r="M667" i="1"/>
  <c r="L667" i="1"/>
  <c r="T667" i="1" s="1"/>
  <c r="M532" i="1"/>
  <c r="L532" i="1"/>
  <c r="M224" i="1"/>
  <c r="L224" i="1"/>
  <c r="T224" i="1" s="1"/>
  <c r="M42" i="1"/>
  <c r="L42" i="1"/>
  <c r="T42" i="1" s="1"/>
  <c r="M644" i="1"/>
  <c r="L644" i="1"/>
  <c r="T644" i="1" s="1"/>
  <c r="M284" i="1"/>
  <c r="L284" i="1"/>
  <c r="M676" i="1"/>
  <c r="L676" i="1"/>
  <c r="T676" i="1" s="1"/>
  <c r="M178" i="1"/>
  <c r="L178" i="1"/>
  <c r="T178" i="1" s="1"/>
  <c r="M330" i="1"/>
  <c r="L330" i="1"/>
  <c r="T330" i="1" s="1"/>
  <c r="L57" i="1"/>
  <c r="T57" i="1" s="1"/>
  <c r="M57" i="1"/>
  <c r="M21" i="1"/>
  <c r="L21" i="1"/>
  <c r="T21" i="1" s="1"/>
  <c r="M201" i="1"/>
  <c r="L201" i="1"/>
  <c r="T201" i="1" s="1"/>
  <c r="M591" i="1"/>
  <c r="L591" i="1"/>
  <c r="T591" i="1" s="1"/>
  <c r="M276" i="1"/>
  <c r="L276" i="1"/>
  <c r="M427" i="1"/>
  <c r="L427" i="1"/>
  <c r="T427" i="1" s="1"/>
  <c r="M19" i="1"/>
  <c r="L19" i="1"/>
  <c r="T19" i="1" s="1"/>
  <c r="M480" i="1"/>
  <c r="L480" i="1"/>
  <c r="T480" i="1" s="1"/>
  <c r="M27" i="1"/>
  <c r="L27" i="1"/>
  <c r="M668" i="1"/>
  <c r="L668" i="1"/>
  <c r="T668" i="1" s="1"/>
  <c r="M533" i="1"/>
  <c r="L533" i="1"/>
  <c r="T533" i="1" s="1"/>
  <c r="M184" i="1"/>
  <c r="L184" i="1"/>
  <c r="T184" i="1" s="1"/>
  <c r="M277" i="1"/>
  <c r="L277" i="1"/>
  <c r="M271" i="1"/>
  <c r="L271" i="1"/>
  <c r="T271" i="1" s="1"/>
  <c r="M452" i="1"/>
  <c r="L452" i="1"/>
  <c r="T452" i="1" s="1"/>
  <c r="M543" i="1"/>
  <c r="L543" i="1"/>
  <c r="T543" i="1" s="1"/>
  <c r="M90" i="1"/>
  <c r="L90" i="1"/>
  <c r="M684" i="1"/>
  <c r="L684" i="1"/>
  <c r="T684" i="1" s="1"/>
  <c r="M409" i="1"/>
  <c r="L409" i="1"/>
  <c r="T409" i="1" s="1"/>
  <c r="M386" i="1"/>
  <c r="L386" i="1"/>
  <c r="T386" i="1" s="1"/>
  <c r="M590" i="1"/>
  <c r="L590" i="1"/>
  <c r="T590" i="1" s="1"/>
  <c r="M40" i="1"/>
  <c r="L40" i="1"/>
  <c r="T40" i="1" s="1"/>
  <c r="M123" i="1"/>
  <c r="L123" i="1"/>
  <c r="T123" i="1" s="1"/>
  <c r="M471" i="1"/>
  <c r="L471" i="1"/>
  <c r="T471" i="1" s="1"/>
  <c r="M88" i="1"/>
  <c r="L88" i="1"/>
  <c r="M246" i="1"/>
  <c r="L246" i="1"/>
  <c r="T246" i="1" s="1"/>
  <c r="M353" i="1"/>
  <c r="L353" i="1"/>
  <c r="T353" i="1" s="1"/>
  <c r="M504" i="1"/>
  <c r="L504" i="1"/>
  <c r="T504" i="1" s="1"/>
  <c r="M96" i="1"/>
  <c r="L96" i="1"/>
  <c r="M51" i="1"/>
  <c r="L51" i="1"/>
  <c r="T51" i="1" s="1"/>
  <c r="M59" i="1"/>
  <c r="L59" i="1"/>
  <c r="T59" i="1" s="1"/>
  <c r="M475" i="1"/>
  <c r="L475" i="1"/>
  <c r="T475" i="1" s="1"/>
  <c r="M67" i="1"/>
  <c r="L67" i="1"/>
  <c r="M708" i="1"/>
  <c r="L708" i="1"/>
  <c r="T708" i="1" s="1"/>
  <c r="M75" i="1"/>
  <c r="L75" i="1"/>
  <c r="T75" i="1" s="1"/>
  <c r="M536" i="1"/>
  <c r="L536" i="1"/>
  <c r="T536" i="1" s="1"/>
  <c r="M83" i="1"/>
  <c r="L83" i="1"/>
  <c r="M544" i="1"/>
  <c r="L544" i="1"/>
  <c r="T544" i="1" s="1"/>
  <c r="M364" i="1"/>
  <c r="L364" i="1"/>
  <c r="T364" i="1" s="1"/>
  <c r="M200" i="1"/>
  <c r="L200" i="1"/>
  <c r="T200" i="1" s="1"/>
  <c r="L65" i="1"/>
  <c r="T65" i="1" s="1"/>
  <c r="M65" i="1"/>
  <c r="M29" i="1"/>
  <c r="L29" i="1"/>
  <c r="T29" i="1" s="1"/>
  <c r="M209" i="1"/>
  <c r="L209" i="1"/>
  <c r="T209" i="1" s="1"/>
  <c r="M370" i="1"/>
  <c r="L370" i="1"/>
  <c r="T370" i="1" s="1"/>
  <c r="M234" i="1"/>
  <c r="L234" i="1"/>
  <c r="M603" i="1"/>
  <c r="L603" i="1"/>
  <c r="T603" i="1" s="1"/>
  <c r="M242" i="1"/>
  <c r="L242" i="1"/>
  <c r="T242" i="1" s="1"/>
  <c r="M656" i="1"/>
  <c r="L656" i="1"/>
  <c r="T656" i="1" s="1"/>
  <c r="M250" i="1"/>
  <c r="L250" i="1"/>
  <c r="M394" i="1"/>
  <c r="L394" i="1"/>
  <c r="T394" i="1" s="1"/>
  <c r="M258" i="1"/>
  <c r="L258" i="1"/>
  <c r="T258" i="1" s="1"/>
  <c r="M312" i="1"/>
  <c r="L312" i="1"/>
  <c r="T312" i="1" s="1"/>
  <c r="M129" i="1"/>
  <c r="L129" i="1"/>
  <c r="M410" i="1"/>
  <c r="L410" i="1"/>
  <c r="T410" i="1" s="1"/>
  <c r="M137" i="1"/>
  <c r="L137" i="1"/>
  <c r="T137" i="1" s="1"/>
  <c r="M551" i="1"/>
  <c r="L551" i="1"/>
  <c r="T551" i="1" s="1"/>
  <c r="M371" i="1"/>
  <c r="L371" i="1"/>
  <c r="M559" i="1"/>
  <c r="L559" i="1"/>
  <c r="T559" i="1" s="1"/>
  <c r="M379" i="1"/>
  <c r="L379" i="1"/>
  <c r="T379" i="1" s="1"/>
  <c r="M567" i="1"/>
  <c r="L567" i="1"/>
  <c r="T567" i="1" s="1"/>
  <c r="M387" i="1"/>
  <c r="L387" i="1"/>
  <c r="M214" i="1"/>
  <c r="L214" i="1"/>
  <c r="T214" i="1" s="1"/>
  <c r="M175" i="1"/>
  <c r="L175" i="1"/>
  <c r="T175" i="1" s="1"/>
  <c r="M222" i="1"/>
  <c r="L222" i="1"/>
  <c r="T222" i="1" s="1"/>
  <c r="M263" i="1"/>
  <c r="L263" i="1"/>
  <c r="M36" i="1"/>
  <c r="L36" i="1"/>
  <c r="T36" i="1" s="1"/>
  <c r="M232" i="1"/>
  <c r="L232" i="1"/>
  <c r="T232" i="1" s="1"/>
  <c r="M278" i="1"/>
  <c r="L278" i="1"/>
  <c r="T278" i="1" s="1"/>
  <c r="M625" i="1"/>
  <c r="L625" i="1"/>
  <c r="M172" i="1"/>
  <c r="L172" i="1"/>
  <c r="T172" i="1" s="1"/>
  <c r="M282" i="1"/>
  <c r="L282" i="1"/>
  <c r="T282" i="1" s="1"/>
  <c r="M462" i="1"/>
  <c r="L462" i="1"/>
  <c r="T462" i="1" s="1"/>
  <c r="M515" i="1"/>
  <c r="L515" i="1"/>
  <c r="M605" i="1"/>
  <c r="L605" i="1"/>
  <c r="T605" i="1" s="1"/>
  <c r="M568" i="1"/>
  <c r="L568" i="1"/>
  <c r="T568" i="1" s="1"/>
  <c r="L478" i="1"/>
  <c r="T478" i="1" s="1"/>
  <c r="M478" i="1"/>
  <c r="M215" i="1"/>
  <c r="L215" i="1"/>
  <c r="M621" i="1"/>
  <c r="L621" i="1"/>
  <c r="T621" i="1" s="1"/>
  <c r="M449" i="1"/>
  <c r="L449" i="1"/>
  <c r="T449" i="1" s="1"/>
  <c r="M268" i="1"/>
  <c r="L268" i="1"/>
  <c r="T268" i="1" s="1"/>
  <c r="M481" i="1"/>
  <c r="L481" i="1"/>
  <c r="M301" i="1"/>
  <c r="L301" i="1"/>
  <c r="T301" i="1" s="1"/>
  <c r="M103" i="1"/>
  <c r="L103" i="1"/>
  <c r="T103" i="1" s="1"/>
  <c r="M58" i="1"/>
  <c r="L58" i="1"/>
  <c r="T58" i="1" s="1"/>
  <c r="M55" i="1"/>
  <c r="L55" i="1"/>
  <c r="M10" i="1"/>
  <c r="L10" i="1"/>
  <c r="T10" i="1" s="1"/>
  <c r="M336" i="1"/>
  <c r="L336" i="1"/>
  <c r="T336" i="1" s="1"/>
  <c r="M18" i="1"/>
  <c r="L18" i="1"/>
  <c r="T18" i="1" s="1"/>
  <c r="M206" i="1"/>
  <c r="L206" i="1"/>
  <c r="M26" i="1"/>
  <c r="L26" i="1"/>
  <c r="T26" i="1" s="1"/>
  <c r="M442" i="1"/>
  <c r="L442" i="1"/>
  <c r="T442" i="1" s="1"/>
  <c r="M34" i="1"/>
  <c r="L34" i="1"/>
  <c r="T34" i="1" s="1"/>
  <c r="M675" i="1"/>
  <c r="L675" i="1"/>
  <c r="M315" i="1"/>
  <c r="L315" i="1"/>
  <c r="T315" i="1" s="1"/>
  <c r="M554" i="1"/>
  <c r="L554" i="1"/>
  <c r="T554" i="1" s="1"/>
  <c r="M146" i="1"/>
  <c r="L146" i="1"/>
  <c r="T146" i="1" s="1"/>
  <c r="M586" i="1"/>
  <c r="L586" i="1"/>
  <c r="M600" i="1"/>
  <c r="L600" i="1"/>
  <c r="T600" i="1" s="1"/>
  <c r="M375" i="1"/>
  <c r="L375" i="1"/>
  <c r="T375" i="1" s="1"/>
  <c r="M699" i="1"/>
  <c r="L699" i="1"/>
  <c r="T699" i="1" s="1"/>
  <c r="M654" i="1"/>
  <c r="L654" i="1"/>
  <c r="M681" i="1"/>
  <c r="L681" i="1"/>
  <c r="T681" i="1" s="1"/>
  <c r="M230" i="1"/>
  <c r="L230" i="1"/>
  <c r="T230" i="1" s="1"/>
  <c r="M138" i="1"/>
  <c r="L138" i="1"/>
  <c r="T138" i="1" s="1"/>
  <c r="M199" i="1"/>
  <c r="L199" i="1"/>
  <c r="M292" i="1"/>
  <c r="L292" i="1"/>
  <c r="T292" i="1" s="1"/>
  <c r="M72" i="1"/>
  <c r="L72" i="1"/>
  <c r="T72" i="1" s="1"/>
  <c r="M300" i="1"/>
  <c r="L300" i="1"/>
  <c r="T300" i="1" s="1"/>
  <c r="M623" i="1"/>
  <c r="L623" i="1"/>
  <c r="M35" i="1"/>
  <c r="L35" i="1"/>
  <c r="T35" i="1" s="1"/>
  <c r="M682" i="1"/>
  <c r="L682" i="1"/>
  <c r="T682" i="1" s="1"/>
  <c r="M139" i="1"/>
  <c r="L139" i="1"/>
  <c r="T139" i="1" s="1"/>
  <c r="M587" i="1"/>
  <c r="L587" i="1"/>
  <c r="M226" i="1"/>
  <c r="L226" i="1"/>
  <c r="T226" i="1" s="1"/>
  <c r="M45" i="1"/>
  <c r="L45" i="1"/>
  <c r="T45" i="1" s="1"/>
  <c r="M363" i="1"/>
  <c r="L363" i="1"/>
  <c r="T363" i="1" s="1"/>
  <c r="R51" i="1"/>
  <c r="R700" i="1"/>
  <c r="T700" i="1"/>
  <c r="T356" i="1"/>
  <c r="R356" i="1"/>
  <c r="R505" i="1"/>
  <c r="R213" i="1"/>
  <c r="T213" i="1"/>
  <c r="R24" i="1"/>
  <c r="T579" i="1"/>
  <c r="R579" i="1"/>
  <c r="T62" i="1"/>
  <c r="R62" i="1"/>
  <c r="T260" i="1"/>
  <c r="R260" i="1"/>
  <c r="T331" i="1"/>
  <c r="R331" i="1"/>
  <c r="R495" i="1"/>
  <c r="T495" i="1"/>
  <c r="R690" i="1"/>
  <c r="R652" i="1"/>
  <c r="T652" i="1"/>
  <c r="R570" i="1"/>
  <c r="R592" i="1"/>
  <c r="R89" i="1"/>
  <c r="R602" i="1"/>
  <c r="R202" i="1"/>
  <c r="T202" i="1"/>
  <c r="R265" i="1"/>
  <c r="T265" i="1"/>
  <c r="R563" i="1"/>
  <c r="T563" i="1"/>
  <c r="R302" i="1"/>
  <c r="R423" i="1"/>
  <c r="R664" i="1"/>
  <c r="T664" i="1"/>
  <c r="R582" i="1"/>
  <c r="R47" i="1"/>
  <c r="R590" i="1"/>
  <c r="T143" i="1"/>
  <c r="R143" i="1"/>
  <c r="R326" i="1"/>
  <c r="R514" i="1"/>
  <c r="R334" i="1"/>
  <c r="T334" i="1"/>
  <c r="R297" i="1"/>
  <c r="T297" i="1"/>
  <c r="R342" i="1"/>
  <c r="R530" i="1"/>
  <c r="T530" i="1"/>
  <c r="R350" i="1"/>
  <c r="R40" i="1"/>
  <c r="R358" i="1"/>
  <c r="R126" i="1"/>
  <c r="T126" i="1"/>
  <c r="T309" i="1"/>
  <c r="R309" i="1"/>
  <c r="R593" i="1"/>
  <c r="R413" i="1"/>
  <c r="R490" i="1"/>
  <c r="R580" i="1"/>
  <c r="T580" i="1"/>
  <c r="R687" i="1"/>
  <c r="R99" i="1"/>
  <c r="R695" i="1"/>
  <c r="R107" i="1"/>
  <c r="T107" i="1"/>
  <c r="R658" i="1"/>
  <c r="R252" i="1"/>
  <c r="R576" i="1"/>
  <c r="T576" i="1"/>
  <c r="R123" i="1"/>
  <c r="R539" i="1"/>
  <c r="R404" i="1"/>
  <c r="R118" i="1"/>
  <c r="R436" i="1"/>
  <c r="T436" i="1"/>
  <c r="R511" i="1"/>
  <c r="R193" i="1"/>
  <c r="R463" i="1"/>
  <c r="T463" i="1"/>
  <c r="R145" i="1"/>
  <c r="T145" i="1"/>
  <c r="R471" i="1"/>
  <c r="R153" i="1"/>
  <c r="R479" i="1"/>
  <c r="T479" i="1"/>
  <c r="R161" i="1"/>
  <c r="T487" i="1"/>
  <c r="R487" i="1"/>
  <c r="R169" i="1"/>
  <c r="T169" i="1"/>
  <c r="R630" i="1"/>
  <c r="R689" i="1"/>
  <c r="R599" i="1"/>
  <c r="R88" i="1"/>
  <c r="T88" i="1"/>
  <c r="R133" i="1"/>
  <c r="R192" i="1"/>
  <c r="R12" i="1"/>
  <c r="R384" i="1"/>
  <c r="T384" i="1"/>
  <c r="R156" i="1"/>
  <c r="R546" i="1"/>
  <c r="R366" i="1"/>
  <c r="R697" i="1"/>
  <c r="R246" i="1"/>
  <c r="R705" i="1"/>
  <c r="T705" i="1"/>
  <c r="R615" i="1"/>
  <c r="T615" i="1"/>
  <c r="R217" i="1"/>
  <c r="T217" i="1"/>
  <c r="R353" i="1"/>
  <c r="R170" i="1"/>
  <c r="R94" i="1"/>
  <c r="R49" i="1"/>
  <c r="T49" i="1"/>
  <c r="R407" i="1"/>
  <c r="R408" i="1"/>
  <c r="R318" i="1"/>
  <c r="T318" i="1"/>
  <c r="R96" i="1"/>
  <c r="T96" i="1"/>
  <c r="R692" i="1"/>
  <c r="T491" i="1"/>
  <c r="R491" i="1"/>
  <c r="R662" i="1"/>
  <c r="R97" i="1"/>
  <c r="T97" i="1"/>
  <c r="T447" i="1"/>
  <c r="R447" i="1"/>
  <c r="R53" i="1"/>
  <c r="T53" i="1"/>
  <c r="R77" i="1"/>
  <c r="R445" i="1"/>
  <c r="T613" i="1"/>
  <c r="R613" i="1"/>
  <c r="R163" i="1"/>
  <c r="T291" i="1"/>
  <c r="R291" i="1"/>
  <c r="R177" i="1"/>
  <c r="R510" i="1"/>
  <c r="R162" i="1"/>
  <c r="T162" i="1"/>
  <c r="R186" i="1"/>
  <c r="R194" i="1"/>
  <c r="T194" i="1"/>
  <c r="R393" i="1"/>
  <c r="T393" i="1"/>
  <c r="R409" i="1"/>
  <c r="R518" i="1"/>
  <c r="R640" i="1"/>
  <c r="R415" i="1"/>
  <c r="R386" i="1"/>
  <c r="R537" i="1"/>
  <c r="T369" i="1"/>
  <c r="R369" i="1"/>
  <c r="R279" i="1"/>
  <c r="R467" i="1"/>
  <c r="T241" i="1"/>
  <c r="R241" i="1"/>
  <c r="R385" i="1"/>
  <c r="T385" i="1"/>
  <c r="R112" i="1"/>
  <c r="R663" i="1"/>
  <c r="R30" i="1"/>
  <c r="T30" i="1"/>
  <c r="R626" i="1"/>
  <c r="T626" i="1"/>
  <c r="R311" i="1"/>
  <c r="R499" i="1"/>
  <c r="R181" i="1"/>
  <c r="T181" i="1"/>
  <c r="R698" i="1"/>
  <c r="T698" i="1"/>
  <c r="R20" i="1"/>
  <c r="R392" i="1"/>
  <c r="R164" i="1"/>
  <c r="T164" i="1"/>
  <c r="R595" i="1"/>
  <c r="T595" i="1"/>
  <c r="R550" i="1"/>
  <c r="R648" i="1"/>
  <c r="T558" i="1"/>
  <c r="R558" i="1"/>
  <c r="T521" i="1"/>
  <c r="R521" i="1"/>
  <c r="R566" i="1"/>
  <c r="R304" i="1"/>
  <c r="R574" i="1"/>
  <c r="T574" i="1"/>
  <c r="R672" i="1"/>
  <c r="T672" i="1"/>
  <c r="R221" i="1"/>
  <c r="R680" i="1"/>
  <c r="R229" i="1"/>
  <c r="T229" i="1"/>
  <c r="T641" i="1"/>
  <c r="R641" i="1"/>
  <c r="R188" i="1"/>
  <c r="R16" i="1"/>
  <c r="R196" i="1"/>
  <c r="T196" i="1"/>
  <c r="T702" i="1"/>
  <c r="R702" i="1"/>
  <c r="R204" i="1"/>
  <c r="R167" i="1"/>
  <c r="R485" i="1"/>
  <c r="T485" i="1"/>
  <c r="R448" i="1"/>
  <c r="T448" i="1"/>
  <c r="R493" i="1"/>
  <c r="R624" i="1"/>
  <c r="R171" i="1"/>
  <c r="T171" i="1"/>
  <c r="R95" i="1"/>
  <c r="T95" i="1"/>
  <c r="R548" i="1"/>
  <c r="R264" i="1"/>
  <c r="T219" i="1"/>
  <c r="R219" i="1"/>
  <c r="R417" i="1"/>
  <c r="T417" i="1"/>
  <c r="R372" i="1"/>
  <c r="R560" i="1"/>
  <c r="R11" i="1"/>
  <c r="T11" i="1"/>
  <c r="R433" i="1"/>
  <c r="T433" i="1"/>
  <c r="R115" i="1"/>
  <c r="R78" i="1"/>
  <c r="T396" i="1"/>
  <c r="R396" i="1"/>
  <c r="R223" i="1"/>
  <c r="T223" i="1"/>
  <c r="R41" i="1"/>
  <c r="R616" i="1"/>
  <c r="R73" i="1"/>
  <c r="R646" i="1"/>
  <c r="T646" i="1"/>
  <c r="R553" i="1"/>
  <c r="R598" i="1"/>
  <c r="T198" i="1"/>
  <c r="R198" i="1"/>
  <c r="R606" i="1"/>
  <c r="T606" i="1"/>
  <c r="R569" i="1"/>
  <c r="R614" i="1"/>
  <c r="R216" i="1"/>
  <c r="T216" i="1"/>
  <c r="T622" i="1"/>
  <c r="R622" i="1"/>
  <c r="R585" i="1"/>
  <c r="R269" i="1"/>
  <c r="R419" i="1"/>
  <c r="T419" i="1"/>
  <c r="R238" i="1"/>
  <c r="T238" i="1"/>
  <c r="R451" i="1"/>
  <c r="R406" i="1"/>
  <c r="T239" i="1"/>
  <c r="R239" i="1"/>
  <c r="R645" i="1"/>
  <c r="T645" i="1"/>
  <c r="R609" i="1"/>
  <c r="R429" i="1"/>
  <c r="T183" i="1"/>
  <c r="R183" i="1"/>
  <c r="T501" i="1"/>
  <c r="R501" i="1"/>
  <c r="R472" i="1"/>
  <c r="R109" i="1"/>
  <c r="T660" i="1"/>
  <c r="R660" i="1"/>
  <c r="R254" i="1"/>
  <c r="T254" i="1"/>
  <c r="R488" i="1"/>
  <c r="R457" i="1"/>
  <c r="T367" i="1"/>
  <c r="R367" i="1"/>
  <c r="R134" i="1"/>
  <c r="T134" i="1"/>
  <c r="R542" i="1"/>
  <c r="R498" i="1"/>
  <c r="T180" i="1"/>
  <c r="R180" i="1"/>
  <c r="R14" i="1"/>
  <c r="R332" i="1"/>
  <c r="R136" i="1"/>
  <c r="T158" i="1"/>
  <c r="R158" i="1"/>
  <c r="R121" i="1"/>
  <c r="R281" i="1"/>
  <c r="T305" i="1"/>
  <c r="R305" i="1"/>
  <c r="R400" i="1"/>
  <c r="T400" i="1"/>
  <c r="R703" i="1"/>
  <c r="R571" i="1"/>
  <c r="T571" i="1"/>
  <c r="R283" i="1"/>
  <c r="R71" i="1"/>
  <c r="T71" i="1"/>
  <c r="R329" i="1"/>
  <c r="R294" i="1"/>
  <c r="T294" i="1"/>
  <c r="R607" i="1"/>
  <c r="T607" i="1"/>
  <c r="R308" i="1"/>
  <c r="R678" i="1"/>
  <c r="R684" i="1"/>
  <c r="R655" i="1"/>
  <c r="R210" i="1"/>
  <c r="R319" i="1"/>
  <c r="T319" i="1"/>
  <c r="R617" i="1"/>
  <c r="R150" i="1"/>
  <c r="R431" i="1"/>
  <c r="T431" i="1"/>
  <c r="R439" i="1"/>
  <c r="R233" i="1"/>
  <c r="R141" i="1"/>
  <c r="R104" i="1"/>
  <c r="R287" i="1"/>
  <c r="R22" i="1"/>
  <c r="T22" i="1"/>
  <c r="R295" i="1"/>
  <c r="R483" i="1"/>
  <c r="R303" i="1"/>
  <c r="R128" i="1"/>
  <c r="T128" i="1"/>
  <c r="R173" i="1"/>
  <c r="T173" i="1"/>
  <c r="R273" i="1"/>
  <c r="R454" i="1"/>
  <c r="R110" i="1"/>
  <c r="T110" i="1"/>
  <c r="R653" i="1"/>
  <c r="T653" i="1"/>
  <c r="R256" i="1"/>
  <c r="R437" i="1"/>
  <c r="R280" i="1"/>
  <c r="T280" i="1"/>
  <c r="R52" i="1"/>
  <c r="T52" i="1"/>
  <c r="R513" i="1"/>
  <c r="R60" i="1"/>
  <c r="R611" i="1"/>
  <c r="T611" i="1"/>
  <c r="R68" i="1"/>
  <c r="R529" i="1"/>
  <c r="R76" i="1"/>
  <c r="R627" i="1"/>
  <c r="T627" i="1"/>
  <c r="R84" i="1"/>
  <c r="T84" i="1"/>
  <c r="R320" i="1"/>
  <c r="R92" i="1"/>
  <c r="R686" i="1"/>
  <c r="T686" i="1"/>
  <c r="T461" i="1"/>
  <c r="R461" i="1"/>
  <c r="R151" i="1"/>
  <c r="R469" i="1"/>
  <c r="R657" i="1"/>
  <c r="T657" i="1"/>
  <c r="R477" i="1"/>
  <c r="T477" i="1"/>
  <c r="R440" i="1"/>
  <c r="R620" i="1"/>
  <c r="R313" i="1"/>
  <c r="T313" i="1"/>
  <c r="R628" i="1"/>
  <c r="R710" i="1"/>
  <c r="R444" i="1"/>
  <c r="T458" i="1"/>
  <c r="R458" i="1"/>
  <c r="R50" i="1"/>
  <c r="T50" i="1"/>
  <c r="R535" i="1"/>
  <c r="R82" i="1"/>
  <c r="R507" i="1"/>
  <c r="T507" i="1"/>
  <c r="R9" i="1"/>
  <c r="T9" i="1"/>
  <c r="R290" i="1"/>
  <c r="R380" i="1"/>
  <c r="T160" i="1"/>
  <c r="R160" i="1"/>
  <c r="R388" i="1"/>
  <c r="T388" i="1"/>
  <c r="R666" i="1"/>
  <c r="R33" i="1"/>
  <c r="R176" i="1"/>
  <c r="T176" i="1"/>
  <c r="R346" i="1"/>
  <c r="R391" i="1"/>
  <c r="R691" i="1"/>
  <c r="R286" i="1"/>
  <c r="T328" i="1"/>
  <c r="R328" i="1"/>
  <c r="R237" i="1"/>
  <c r="R63" i="1"/>
  <c r="R245" i="1"/>
  <c r="T245" i="1"/>
  <c r="R344" i="1"/>
  <c r="T344" i="1"/>
  <c r="R253" i="1"/>
  <c r="R712" i="1"/>
  <c r="R261" i="1"/>
  <c r="T261" i="1"/>
  <c r="R450" i="1"/>
  <c r="R132" i="1"/>
  <c r="R191" i="1"/>
  <c r="T101" i="1"/>
  <c r="R101" i="1"/>
  <c r="R361" i="1"/>
  <c r="R541" i="1"/>
  <c r="R465" i="1"/>
  <c r="R285" i="1"/>
  <c r="T285" i="1"/>
  <c r="R248" i="1"/>
  <c r="T248" i="1"/>
  <c r="R564" i="1"/>
  <c r="R411" i="1"/>
  <c r="T236" i="1"/>
  <c r="R236" i="1"/>
  <c r="R64" i="1"/>
  <c r="T64" i="1"/>
  <c r="R13" i="1"/>
  <c r="R435" i="1"/>
  <c r="R117" i="1"/>
  <c r="T117" i="1"/>
  <c r="R578" i="1"/>
  <c r="R262" i="1"/>
  <c r="R547" i="1"/>
  <c r="R502" i="1"/>
  <c r="T502" i="1"/>
  <c r="R362" i="1"/>
  <c r="R44" i="1"/>
  <c r="R272" i="1"/>
  <c r="R453" i="1"/>
  <c r="T453" i="1"/>
  <c r="R324" i="1"/>
  <c r="T324" i="1"/>
  <c r="R348" i="1"/>
  <c r="R383" i="1"/>
  <c r="T383" i="1"/>
  <c r="T7" i="1"/>
  <c r="R7" i="1"/>
  <c r="R455" i="1"/>
  <c r="R69" i="1"/>
  <c r="T69" i="1"/>
  <c r="R669" i="1"/>
  <c r="R244" i="1"/>
  <c r="T131" i="1"/>
  <c r="R131" i="1"/>
  <c r="T643" i="1"/>
  <c r="R643" i="1"/>
  <c r="R299" i="1"/>
  <c r="T270" i="1"/>
  <c r="R270" i="1"/>
  <c r="R321" i="1"/>
  <c r="R154" i="1"/>
  <c r="T412" i="1"/>
  <c r="R412" i="1"/>
  <c r="R639" i="1"/>
  <c r="R647" i="1"/>
  <c r="T647" i="1"/>
  <c r="R520" i="1"/>
  <c r="R257" i="1"/>
  <c r="R446" i="1"/>
  <c r="T446" i="1"/>
  <c r="R589" i="1"/>
  <c r="R338" i="1"/>
  <c r="R293" i="1"/>
  <c r="T293" i="1"/>
  <c r="R482" i="1"/>
  <c r="R572" i="1"/>
  <c r="R325" i="1"/>
  <c r="T378" i="1"/>
  <c r="R378" i="1"/>
  <c r="R333" i="1"/>
  <c r="R23" i="1"/>
  <c r="R341" i="1"/>
  <c r="R166" i="1"/>
  <c r="T166" i="1"/>
  <c r="R349" i="1"/>
  <c r="R402" i="1"/>
  <c r="R357" i="1"/>
  <c r="T635" i="1"/>
  <c r="R635" i="1"/>
  <c r="R365" i="1"/>
  <c r="R416" i="1"/>
  <c r="R596" i="1"/>
  <c r="T424" i="1"/>
  <c r="R424" i="1"/>
  <c r="R604" i="1"/>
  <c r="R432" i="1"/>
  <c r="R612" i="1"/>
  <c r="R32" i="1"/>
  <c r="T32" i="1"/>
  <c r="R259" i="1"/>
  <c r="R673" i="1"/>
  <c r="R267" i="1"/>
  <c r="R354" i="1"/>
  <c r="T354" i="1"/>
  <c r="R218" i="1"/>
  <c r="R6" i="1"/>
  <c r="T6" i="1"/>
  <c r="R323" i="1"/>
  <c r="T37" i="1"/>
  <c r="R37" i="1"/>
  <c r="R355" i="1"/>
  <c r="R54" i="1"/>
  <c r="R425" i="1"/>
  <c r="R335" i="1"/>
  <c r="T335" i="1"/>
  <c r="R17" i="1"/>
  <c r="R523" i="1"/>
  <c r="R25" i="1"/>
  <c r="R306" i="1"/>
  <c r="T306" i="1"/>
  <c r="R674" i="1"/>
  <c r="R359" i="1"/>
  <c r="R255" i="1"/>
  <c r="R526" i="1"/>
  <c r="T526" i="1"/>
  <c r="R601" i="1"/>
  <c r="R148" i="1"/>
  <c r="R688" i="1"/>
  <c r="R100" i="1"/>
  <c r="T100" i="1"/>
  <c r="R696" i="1"/>
  <c r="R108" i="1"/>
  <c r="R704" i="1"/>
  <c r="R116" i="1"/>
  <c r="T116" i="1"/>
  <c r="R577" i="1"/>
  <c r="R124" i="1"/>
  <c r="R87" i="1"/>
  <c r="T405" i="1"/>
  <c r="R405" i="1"/>
  <c r="R56" i="1"/>
  <c r="R374" i="1"/>
  <c r="R496" i="1"/>
  <c r="R43" i="1"/>
  <c r="T43" i="1"/>
  <c r="R102" i="1"/>
  <c r="T147" i="1"/>
  <c r="R147" i="1"/>
  <c r="R474" i="1"/>
  <c r="T66" i="1"/>
  <c r="R66" i="1"/>
  <c r="R456" i="1"/>
  <c r="R3" i="1"/>
  <c r="R562" i="1"/>
  <c r="R382" i="1"/>
  <c r="T382" i="1"/>
  <c r="R345" i="1"/>
  <c r="R390" i="1"/>
  <c r="R80" i="1"/>
  <c r="T125" i="1"/>
  <c r="R125" i="1"/>
  <c r="R322" i="1"/>
  <c r="R4" i="1"/>
  <c r="R497" i="1"/>
  <c r="R317" i="1"/>
  <c r="T317" i="1"/>
  <c r="R633" i="1"/>
  <c r="R588" i="1"/>
  <c r="R59" i="1"/>
  <c r="R618" i="1"/>
  <c r="R707" i="1"/>
  <c r="T707" i="1"/>
  <c r="R105" i="1"/>
  <c r="R113" i="1"/>
  <c r="T113" i="1"/>
  <c r="R61" i="1"/>
  <c r="R85" i="1"/>
  <c r="T85" i="1"/>
  <c r="T140" i="1"/>
  <c r="R140" i="1"/>
  <c r="R597" i="1"/>
  <c r="T597" i="1"/>
  <c r="R168" i="1"/>
  <c r="T168" i="1"/>
  <c r="R376" i="1"/>
  <c r="R352" i="1"/>
  <c r="R631" i="1"/>
  <c r="T631" i="1"/>
  <c r="R93" i="1"/>
  <c r="T632" i="1"/>
  <c r="R632" i="1"/>
  <c r="R5" i="1"/>
  <c r="T5" i="1"/>
  <c r="R149" i="1"/>
  <c r="R157" i="1"/>
  <c r="T157" i="1"/>
  <c r="R165" i="1"/>
  <c r="R671" i="1"/>
  <c r="R46" i="1"/>
  <c r="T594" i="1"/>
  <c r="R594" i="1"/>
  <c r="R414" i="1"/>
  <c r="R512" i="1"/>
  <c r="R422" i="1"/>
  <c r="R610" i="1"/>
  <c r="T610" i="1"/>
  <c r="R430" i="1"/>
  <c r="R120" i="1"/>
  <c r="R438" i="1"/>
  <c r="T401" i="1"/>
  <c r="R401" i="1"/>
  <c r="R581" i="1"/>
  <c r="R679" i="1"/>
  <c r="R228" i="1"/>
  <c r="R608" i="1"/>
  <c r="T608" i="1"/>
  <c r="R155" i="1"/>
  <c r="R119" i="1"/>
  <c r="R74" i="1"/>
  <c r="T142" i="1"/>
  <c r="R142" i="1"/>
  <c r="R187" i="1"/>
  <c r="R15" i="1"/>
  <c r="R195" i="1"/>
  <c r="R296" i="1"/>
  <c r="T296" i="1"/>
  <c r="R203" i="1"/>
  <c r="R709" i="1"/>
  <c r="R211" i="1"/>
  <c r="R39" i="1"/>
  <c r="T39" i="1"/>
  <c r="R492" i="1"/>
  <c r="R545" i="1"/>
  <c r="R500" i="1"/>
  <c r="R8" i="1"/>
  <c r="T8" i="1"/>
  <c r="R235" i="1"/>
  <c r="R694" i="1"/>
  <c r="R243" i="1"/>
  <c r="R159" i="1"/>
  <c r="T159" i="1"/>
  <c r="R251" i="1"/>
  <c r="R665" i="1"/>
  <c r="R122" i="1"/>
  <c r="R538" i="1"/>
  <c r="T538" i="1"/>
  <c r="R130" i="1"/>
  <c r="R399" i="1"/>
  <c r="R81" i="1"/>
  <c r="R503" i="1"/>
  <c r="T503" i="1"/>
  <c r="R185" i="1"/>
  <c r="R670" i="1"/>
  <c r="R552" i="1"/>
  <c r="R327" i="1"/>
  <c r="T327" i="1"/>
  <c r="R152" i="1"/>
  <c r="R197" i="1"/>
  <c r="R70" i="1"/>
  <c r="R343" i="1"/>
  <c r="T343" i="1"/>
  <c r="R441" i="1"/>
  <c r="R351" i="1"/>
  <c r="R584" i="1"/>
  <c r="R494" i="1"/>
  <c r="T494" i="1"/>
  <c r="R208" i="1"/>
  <c r="R28" i="1"/>
  <c r="R240" i="1"/>
  <c r="T421" i="1"/>
  <c r="R421" i="1"/>
  <c r="R418" i="1"/>
  <c r="R373" i="1"/>
  <c r="R651" i="1"/>
  <c r="T381" i="1"/>
  <c r="R381" i="1"/>
  <c r="R659" i="1"/>
  <c r="R389" i="1"/>
  <c r="R79" i="1"/>
  <c r="R397" i="1"/>
  <c r="T397" i="1"/>
  <c r="R360" i="1"/>
  <c r="R540" i="1"/>
  <c r="R464" i="1"/>
  <c r="R509" i="1"/>
  <c r="T509" i="1"/>
  <c r="R225" i="1"/>
  <c r="R316" i="1"/>
  <c r="R555" i="1"/>
  <c r="T420" i="1"/>
  <c r="R420" i="1"/>
  <c r="R519" i="1"/>
  <c r="R339" i="1"/>
  <c r="R48" i="1"/>
  <c r="R636" i="1"/>
  <c r="T636" i="1"/>
  <c r="R337" i="1"/>
  <c r="R517" i="1"/>
  <c r="R207" i="1"/>
  <c r="T525" i="1"/>
  <c r="R525" i="1"/>
  <c r="R711" i="1"/>
  <c r="R398" i="1"/>
  <c r="R231" i="1"/>
  <c r="R637" i="1"/>
  <c r="T637" i="1"/>
  <c r="R677" i="1"/>
  <c r="R179" i="1"/>
  <c r="R135" i="1"/>
  <c r="R227" i="1"/>
  <c r="T227" i="1"/>
  <c r="T459" i="1"/>
  <c r="R459" i="1"/>
  <c r="T340" i="1"/>
  <c r="R340" i="1"/>
  <c r="R473" i="1"/>
  <c r="R288" i="1"/>
  <c r="R31" i="1"/>
  <c r="R649" i="1"/>
  <c r="T649" i="1"/>
  <c r="R403" i="1"/>
  <c r="R368" i="1"/>
  <c r="R144" i="1"/>
  <c r="R314" i="1"/>
  <c r="R426" i="1"/>
  <c r="R307" i="1"/>
  <c r="T307" i="1"/>
  <c r="R111" i="1"/>
  <c r="T111" i="1"/>
  <c r="R443" i="1"/>
  <c r="T443" i="1"/>
  <c r="R504" i="1"/>
  <c r="R549" i="1"/>
  <c r="R377" i="1"/>
  <c r="R557" i="1"/>
  <c r="R249" i="1"/>
  <c r="T249" i="1"/>
  <c r="R565" i="1"/>
  <c r="R528" i="1"/>
  <c r="R573" i="1"/>
  <c r="R38" i="1"/>
  <c r="T38" i="1"/>
  <c r="R220" i="1"/>
  <c r="R634" i="1"/>
  <c r="R91" i="1"/>
  <c r="R247" i="1"/>
  <c r="T247" i="1"/>
  <c r="R428" i="1"/>
  <c r="R527" i="1"/>
  <c r="R347" i="1"/>
  <c r="T685" i="1"/>
  <c r="R685" i="1"/>
  <c r="R460" i="1"/>
  <c r="R693" i="1"/>
  <c r="R468" i="1"/>
  <c r="R701" i="1"/>
  <c r="T701" i="1"/>
  <c r="R476" i="1"/>
  <c r="T476" i="1"/>
  <c r="R619" i="1"/>
  <c r="R484" i="1"/>
  <c r="R174" i="1"/>
  <c r="T174" i="1"/>
  <c r="R266" i="1"/>
  <c r="R182" i="1"/>
  <c r="R274" i="1"/>
  <c r="R506" i="1"/>
  <c r="T506" i="1"/>
  <c r="R98" i="1"/>
  <c r="R289" i="1"/>
  <c r="R106" i="1"/>
  <c r="T522" i="1"/>
  <c r="R522" i="1"/>
  <c r="R114" i="1"/>
  <c r="R575" i="1"/>
  <c r="R395" i="1"/>
  <c r="R583" i="1"/>
  <c r="T583" i="1"/>
  <c r="R489" i="1"/>
  <c r="R534" i="1"/>
  <c r="R683" i="1"/>
  <c r="T638" i="1"/>
  <c r="R638" i="1"/>
  <c r="R127" i="1"/>
  <c r="R310" i="1"/>
  <c r="R642" i="1"/>
  <c r="R189" i="1"/>
  <c r="T189" i="1"/>
  <c r="R650" i="1"/>
  <c r="R470" i="1"/>
  <c r="R298" i="1"/>
  <c r="R205" i="1"/>
  <c r="T205" i="1"/>
  <c r="R531" i="1"/>
  <c r="R486" i="1"/>
  <c r="R86" i="1"/>
  <c r="R629" i="1"/>
  <c r="T629" i="1"/>
  <c r="R706" i="1"/>
  <c r="R661" i="1"/>
  <c r="R466" i="1"/>
  <c r="R556" i="1"/>
  <c r="T556" i="1"/>
  <c r="R190" i="1"/>
  <c r="R508" i="1"/>
  <c r="R561" i="1"/>
  <c r="R516" i="1"/>
  <c r="T516" i="1"/>
  <c r="R434" i="1"/>
  <c r="R524" i="1"/>
  <c r="R667" i="1"/>
  <c r="R532" i="1"/>
  <c r="T532" i="1"/>
  <c r="R224" i="1"/>
  <c r="R42" i="1"/>
  <c r="R644" i="1"/>
  <c r="T284" i="1"/>
  <c r="R284" i="1"/>
  <c r="R676" i="1"/>
  <c r="R178" i="1"/>
  <c r="R330" i="1"/>
  <c r="R57" i="1"/>
  <c r="R21" i="1"/>
  <c r="R201" i="1"/>
  <c r="R591" i="1"/>
  <c r="R276" i="1"/>
  <c r="T276" i="1"/>
  <c r="R427" i="1"/>
  <c r="R19" i="1"/>
  <c r="R480" i="1"/>
  <c r="R27" i="1"/>
  <c r="T27" i="1"/>
  <c r="R668" i="1"/>
  <c r="R533" i="1"/>
  <c r="R184" i="1"/>
  <c r="R277" i="1"/>
  <c r="T277" i="1"/>
  <c r="R271" i="1"/>
  <c r="R452" i="1"/>
  <c r="R543" i="1"/>
  <c r="T90" i="1"/>
  <c r="R90" i="1"/>
  <c r="R475" i="1"/>
  <c r="R67" i="1"/>
  <c r="T67" i="1"/>
  <c r="R708" i="1"/>
  <c r="R75" i="1"/>
  <c r="R536" i="1"/>
  <c r="R83" i="1"/>
  <c r="T83" i="1"/>
  <c r="R544" i="1"/>
  <c r="R364" i="1"/>
  <c r="R200" i="1"/>
  <c r="R65" i="1"/>
  <c r="R29" i="1"/>
  <c r="R209" i="1"/>
  <c r="R370" i="1"/>
  <c r="R234" i="1"/>
  <c r="T234" i="1"/>
  <c r="R603" i="1"/>
  <c r="R242" i="1"/>
  <c r="R656" i="1"/>
  <c r="T250" i="1"/>
  <c r="R250" i="1"/>
  <c r="R394" i="1"/>
  <c r="R258" i="1"/>
  <c r="R312" i="1"/>
  <c r="R129" i="1"/>
  <c r="T129" i="1"/>
  <c r="R410" i="1"/>
  <c r="R137" i="1"/>
  <c r="R551" i="1"/>
  <c r="R371" i="1"/>
  <c r="T371" i="1"/>
  <c r="R559" i="1"/>
  <c r="R379" i="1"/>
  <c r="R567" i="1"/>
  <c r="R387" i="1"/>
  <c r="T387" i="1"/>
  <c r="R214" i="1"/>
  <c r="R175" i="1"/>
  <c r="R222" i="1"/>
  <c r="R263" i="1"/>
  <c r="T263" i="1"/>
  <c r="R36" i="1"/>
  <c r="R232" i="1"/>
  <c r="R278" i="1"/>
  <c r="R625" i="1"/>
  <c r="T625" i="1"/>
  <c r="R172" i="1"/>
  <c r="R282" i="1"/>
  <c r="R462" i="1"/>
  <c r="R515" i="1"/>
  <c r="T515" i="1"/>
  <c r="R605" i="1"/>
  <c r="R568" i="1"/>
  <c r="R478" i="1"/>
  <c r="T215" i="1"/>
  <c r="R215" i="1"/>
  <c r="R621" i="1"/>
  <c r="R449" i="1"/>
  <c r="R268" i="1"/>
  <c r="R481" i="1"/>
  <c r="T481" i="1"/>
  <c r="R301" i="1"/>
  <c r="R103" i="1"/>
  <c r="R58" i="1"/>
  <c r="T55" i="1"/>
  <c r="R55" i="1"/>
  <c r="R10" i="1"/>
  <c r="R336" i="1"/>
  <c r="R18" i="1"/>
  <c r="T206" i="1"/>
  <c r="R206" i="1"/>
  <c r="R26" i="1"/>
  <c r="R442" i="1"/>
  <c r="R34" i="1"/>
  <c r="R675" i="1"/>
  <c r="T675" i="1"/>
  <c r="R315" i="1"/>
  <c r="R554" i="1"/>
  <c r="R146" i="1"/>
  <c r="R586" i="1"/>
  <c r="T586" i="1"/>
  <c r="R600" i="1"/>
  <c r="R375" i="1"/>
  <c r="R699" i="1"/>
  <c r="T654" i="1"/>
  <c r="R654" i="1"/>
  <c r="R681" i="1"/>
  <c r="R230" i="1"/>
  <c r="R138" i="1"/>
  <c r="R199" i="1"/>
  <c r="T199" i="1"/>
  <c r="R292" i="1"/>
  <c r="R72" i="1"/>
  <c r="R300" i="1"/>
  <c r="R623" i="1"/>
  <c r="T623" i="1"/>
  <c r="R35" i="1"/>
  <c r="R682" i="1"/>
  <c r="R139" i="1"/>
  <c r="R587" i="1"/>
  <c r="T587" i="1"/>
  <c r="R226" i="1"/>
  <c r="R45" i="1"/>
  <c r="R363" i="1"/>
  <c r="K1" i="1"/>
  <c r="M1" i="1" l="1"/>
  <c r="T1" i="1"/>
  <c r="R1" i="1"/>
  <c r="L1" i="1"/>
</calcChain>
</file>

<file path=xl/comments1.xml><?xml version="1.0" encoding="utf-8"?>
<comments xmlns="http://schemas.openxmlformats.org/spreadsheetml/2006/main">
  <authors>
    <author>Faysal</author>
  </authors>
  <commentList>
    <comment ref="N2" authorId="0" shapeId="0">
      <text>
        <r>
          <rPr>
            <b/>
            <sz val="9"/>
            <color indexed="81"/>
            <rFont val="Tahoma"/>
            <family val="2"/>
          </rPr>
          <t xml:space="preserve">Financial Modeling HUB ©
</t>
        </r>
        <r>
          <rPr>
            <sz val="9"/>
            <color indexed="81"/>
            <rFont val="Tahoma"/>
            <family val="2"/>
          </rPr>
          <t xml:space="preserve">Method used for payment (e.g, cash, credit card, cheques, bank transfer, crypto currency or sales on credit, etc,…) 
</t>
        </r>
      </text>
    </comment>
    <comment ref="Q2" authorId="0" shapeId="0">
      <text>
        <r>
          <rPr>
            <b/>
            <sz val="9"/>
            <color indexed="81"/>
            <rFont val="Tahoma"/>
            <charset val="1"/>
          </rPr>
          <t xml:space="preserve">Financial Modeling HUB ©
</t>
        </r>
        <r>
          <rPr>
            <sz val="9"/>
            <color indexed="81"/>
            <rFont val="Tahoma"/>
            <family val="2"/>
          </rPr>
          <t>Cost of Goods Sold (COGS) : Direct costs attributable to the production or item of the goods sold.</t>
        </r>
        <r>
          <rPr>
            <sz val="9"/>
            <color indexed="81"/>
            <rFont val="Tahoma"/>
            <charset val="1"/>
          </rPr>
          <t xml:space="preserve">
</t>
        </r>
      </text>
    </comment>
  </commentList>
</comments>
</file>

<file path=xl/sharedStrings.xml><?xml version="1.0" encoding="utf-8"?>
<sst xmlns="http://schemas.openxmlformats.org/spreadsheetml/2006/main" count="6046" uniqueCount="226">
  <si>
    <t>Date</t>
  </si>
  <si>
    <t>Product/ Service Name</t>
  </si>
  <si>
    <t>Customer Name</t>
  </si>
  <si>
    <t>Sales Region/Location</t>
  </si>
  <si>
    <t>Quantity Sold</t>
  </si>
  <si>
    <t>Unit Price</t>
  </si>
  <si>
    <t>COGS</t>
  </si>
  <si>
    <t>Gross Profit</t>
  </si>
  <si>
    <t>Payment Method</t>
  </si>
  <si>
    <t>Sales Representative/Team</t>
  </si>
  <si>
    <t>Customer  Feedback/Notes</t>
  </si>
  <si>
    <t>Product/ Service Category</t>
  </si>
  <si>
    <t>Product/ Service Code</t>
  </si>
  <si>
    <t>Product</t>
  </si>
  <si>
    <t>Service</t>
  </si>
  <si>
    <t>P0001</t>
  </si>
  <si>
    <t>P0002</t>
  </si>
  <si>
    <t>P0003</t>
  </si>
  <si>
    <t>P0004</t>
  </si>
  <si>
    <t>P0005</t>
  </si>
  <si>
    <t>P0006</t>
  </si>
  <si>
    <t>P0007</t>
  </si>
  <si>
    <t>P0008</t>
  </si>
  <si>
    <t>P0009</t>
  </si>
  <si>
    <t>P0010</t>
  </si>
  <si>
    <t>P0011</t>
  </si>
  <si>
    <t>P0012</t>
  </si>
  <si>
    <t>P0013</t>
  </si>
  <si>
    <t>P0014</t>
  </si>
  <si>
    <t>P0015</t>
  </si>
  <si>
    <t>P0016</t>
  </si>
  <si>
    <t>P0017</t>
  </si>
  <si>
    <t>P0018</t>
  </si>
  <si>
    <t>P0019</t>
  </si>
  <si>
    <t>P0020</t>
  </si>
  <si>
    <t>P0021</t>
  </si>
  <si>
    <t>P0022</t>
  </si>
  <si>
    <t>Product 10</t>
  </si>
  <si>
    <t>Product 11</t>
  </si>
  <si>
    <t>Product 12</t>
  </si>
  <si>
    <t>Product 13</t>
  </si>
  <si>
    <t>Product 14</t>
  </si>
  <si>
    <t>Product 15</t>
  </si>
  <si>
    <t>Product 16</t>
  </si>
  <si>
    <t>Product 17</t>
  </si>
  <si>
    <t>Product 18</t>
  </si>
  <si>
    <t>Product 19</t>
  </si>
  <si>
    <t>Product 20</t>
  </si>
  <si>
    <t>Product 21</t>
  </si>
  <si>
    <t>Product 22</t>
  </si>
  <si>
    <t>S0001</t>
  </si>
  <si>
    <t>Service 10</t>
  </si>
  <si>
    <t>Service 11</t>
  </si>
  <si>
    <t>Service 12</t>
  </si>
  <si>
    <t>Service 13</t>
  </si>
  <si>
    <t>Service 14</t>
  </si>
  <si>
    <t>Service 15</t>
  </si>
  <si>
    <t>Service 16</t>
  </si>
  <si>
    <t>Service 17</t>
  </si>
  <si>
    <t>Service 18</t>
  </si>
  <si>
    <t>Service 19</t>
  </si>
  <si>
    <t>Service 20</t>
  </si>
  <si>
    <t>Service 21</t>
  </si>
  <si>
    <t>Service 22</t>
  </si>
  <si>
    <t>S0002</t>
  </si>
  <si>
    <t>S0003</t>
  </si>
  <si>
    <t>S0004</t>
  </si>
  <si>
    <t>S0005</t>
  </si>
  <si>
    <t>S0006</t>
  </si>
  <si>
    <t>S0007</t>
  </si>
  <si>
    <t>S0008</t>
  </si>
  <si>
    <t>S0009</t>
  </si>
  <si>
    <t>S0010</t>
  </si>
  <si>
    <t>S0011</t>
  </si>
  <si>
    <t>S0012</t>
  </si>
  <si>
    <t>S0013</t>
  </si>
  <si>
    <t>S0014</t>
  </si>
  <si>
    <t>S0015</t>
  </si>
  <si>
    <t>S0016</t>
  </si>
  <si>
    <t>S0017</t>
  </si>
  <si>
    <t>S0018</t>
  </si>
  <si>
    <t>S0019</t>
  </si>
  <si>
    <t>S0020</t>
  </si>
  <si>
    <t>S0021</t>
  </si>
  <si>
    <t>S0022</t>
  </si>
  <si>
    <t>P0023</t>
  </si>
  <si>
    <t>Product 23</t>
  </si>
  <si>
    <t>Product 01</t>
  </si>
  <si>
    <t>Product 02</t>
  </si>
  <si>
    <t>Product 03</t>
  </si>
  <si>
    <t>Product 04</t>
  </si>
  <si>
    <t>Product 05</t>
  </si>
  <si>
    <t>Product 06</t>
  </si>
  <si>
    <t>Product 07</t>
  </si>
  <si>
    <t>Product 08</t>
  </si>
  <si>
    <t>Product 09</t>
  </si>
  <si>
    <t>Service 01</t>
  </si>
  <si>
    <t>Service 02</t>
  </si>
  <si>
    <t>Service 03</t>
  </si>
  <si>
    <t>Service 04</t>
  </si>
  <si>
    <t>Service 05</t>
  </si>
  <si>
    <t>Service 06</t>
  </si>
  <si>
    <t>Service 07</t>
  </si>
  <si>
    <t>Service 08</t>
  </si>
  <si>
    <t>Service 09</t>
  </si>
  <si>
    <t>Customer Number</t>
  </si>
  <si>
    <t>Customer A</t>
  </si>
  <si>
    <t>Customer B</t>
  </si>
  <si>
    <t>Customer C</t>
  </si>
  <si>
    <t>Customer D</t>
  </si>
  <si>
    <t>Customer E</t>
  </si>
  <si>
    <t>Customer F</t>
  </si>
  <si>
    <t>Customer G</t>
  </si>
  <si>
    <t>Customer H</t>
  </si>
  <si>
    <t>Customer I</t>
  </si>
  <si>
    <t>Customer J</t>
  </si>
  <si>
    <t>Customer K</t>
  </si>
  <si>
    <t>Customer L</t>
  </si>
  <si>
    <t>Customer M</t>
  </si>
  <si>
    <t>Customer N</t>
  </si>
  <si>
    <t>Customer O</t>
  </si>
  <si>
    <t>Customer P</t>
  </si>
  <si>
    <t>Customer Q</t>
  </si>
  <si>
    <t>Customer R</t>
  </si>
  <si>
    <t>Customer S</t>
  </si>
  <si>
    <t>Customer T</t>
  </si>
  <si>
    <t>Customer U</t>
  </si>
  <si>
    <t>Customer V</t>
  </si>
  <si>
    <t>Customer W</t>
  </si>
  <si>
    <t>Customer X</t>
  </si>
  <si>
    <t>Customer Y</t>
  </si>
  <si>
    <t>Cust0001</t>
  </si>
  <si>
    <t>Cust0002</t>
  </si>
  <si>
    <t>Cust0003</t>
  </si>
  <si>
    <t>Cust0004</t>
  </si>
  <si>
    <t>Cust0005</t>
  </si>
  <si>
    <t>Cust0006</t>
  </si>
  <si>
    <t>Cust0007</t>
  </si>
  <si>
    <t>Cust0008</t>
  </si>
  <si>
    <t>Cust0009</t>
  </si>
  <si>
    <t>Cust0010</t>
  </si>
  <si>
    <t>Cust0011</t>
  </si>
  <si>
    <t>Cust0012</t>
  </si>
  <si>
    <t>Cust0013</t>
  </si>
  <si>
    <t>Cust0014</t>
  </si>
  <si>
    <t>Cust0015</t>
  </si>
  <si>
    <t>Cust0016</t>
  </si>
  <si>
    <t>Cust0017</t>
  </si>
  <si>
    <t>Cust0018</t>
  </si>
  <si>
    <t>Cust0019</t>
  </si>
  <si>
    <t>Cust0020</t>
  </si>
  <si>
    <t>Cust0021</t>
  </si>
  <si>
    <t>Cust0022</t>
  </si>
  <si>
    <t>Cust0023</t>
  </si>
  <si>
    <t>Cust0024</t>
  </si>
  <si>
    <t>Cust0025</t>
  </si>
  <si>
    <t>Cust0026</t>
  </si>
  <si>
    <t>Customer Z</t>
  </si>
  <si>
    <t>Cust0027</t>
  </si>
  <si>
    <t>Customer AA</t>
  </si>
  <si>
    <t>Qty Purchased</t>
  </si>
  <si>
    <t>Qty</t>
  </si>
  <si>
    <t>Unit</t>
  </si>
  <si>
    <t>Hour</t>
  </si>
  <si>
    <t>Cost</t>
  </si>
  <si>
    <t>Cust0028</t>
  </si>
  <si>
    <t>Customer AB</t>
  </si>
  <si>
    <t>Region A</t>
  </si>
  <si>
    <t>Region B</t>
  </si>
  <si>
    <t>Region C</t>
  </si>
  <si>
    <t>Region D</t>
  </si>
  <si>
    <t>Region E</t>
  </si>
  <si>
    <t>Region F</t>
  </si>
  <si>
    <t>Sales With VAT</t>
  </si>
  <si>
    <t>Input VAT (Assets)</t>
  </si>
  <si>
    <t>Output VAT(Liability)</t>
  </si>
  <si>
    <t>VAT Payable A/C</t>
  </si>
  <si>
    <t>Georges</t>
  </si>
  <si>
    <t>Antony</t>
  </si>
  <si>
    <t>Ahmed</t>
  </si>
  <si>
    <t>Edgar</t>
  </si>
  <si>
    <t>Daren</t>
  </si>
  <si>
    <t>Sarah</t>
  </si>
  <si>
    <t>Jiema</t>
  </si>
  <si>
    <t>Ester</t>
  </si>
  <si>
    <t>Willams</t>
  </si>
  <si>
    <t>Cash</t>
  </si>
  <si>
    <t>Cheques</t>
  </si>
  <si>
    <t>On Credit</t>
  </si>
  <si>
    <t>Bank Transfer</t>
  </si>
  <si>
    <t>Credit Card</t>
  </si>
  <si>
    <t>Positive</t>
  </si>
  <si>
    <t>Neutral</t>
  </si>
  <si>
    <t>Negative</t>
  </si>
  <si>
    <t>Net of Sale</t>
  </si>
  <si>
    <t>Qty Sold</t>
  </si>
  <si>
    <t>Inventory Qty Balance</t>
  </si>
  <si>
    <t>Inventory Balance Amount</t>
  </si>
  <si>
    <t>Inventory Purchased</t>
  </si>
  <si>
    <t>Unit Sales Price</t>
  </si>
  <si>
    <t>Product 24</t>
  </si>
  <si>
    <t>Vat Rate</t>
  </si>
  <si>
    <t>Row Labels</t>
  </si>
  <si>
    <t>Grand Total</t>
  </si>
  <si>
    <t>Month</t>
  </si>
  <si>
    <t>Sum of Net of Sale</t>
  </si>
  <si>
    <t>Sum of Gross Profit</t>
  </si>
  <si>
    <t>Average of Price per Unit</t>
  </si>
  <si>
    <t xml:space="preserve">Gross Profit </t>
  </si>
  <si>
    <t xml:space="preserve">Total Sales </t>
  </si>
  <si>
    <t>Sum of Unit Sold</t>
  </si>
  <si>
    <t>Sales</t>
  </si>
  <si>
    <t>Quarter</t>
  </si>
  <si>
    <t>Q1</t>
  </si>
  <si>
    <t>Q2</t>
  </si>
  <si>
    <t>Q3</t>
  </si>
  <si>
    <t>Q4</t>
  </si>
  <si>
    <t xml:space="preserve">% Gross Profit </t>
  </si>
  <si>
    <t>Total Sales</t>
  </si>
  <si>
    <t>Total Units Sold</t>
  </si>
  <si>
    <t>Profit Margin</t>
  </si>
  <si>
    <t>P0024</t>
  </si>
  <si>
    <t xml:space="preserve">COGS </t>
  </si>
  <si>
    <t>Region</t>
  </si>
  <si>
    <t>R.S.Name</t>
  </si>
  <si>
    <t>Sales 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</si>
</sst>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AED&quot;* #,##0.00_-;\-&quot;AED&quot;* #,##0.00_-;_-&quot;AED&quot;* &quot;-&quot;??_-;_-@_-"/>
    <numFmt numFmtId="43" formatCode="_-* #,##0.00_-;\-* #,##0.00_-;_-* &quot;-&quot;??_-;_-@_-"/>
    <numFmt numFmtId="164" formatCode="[$-14C09]d\ mmmm\ yyyy;@"/>
    <numFmt numFmtId="165" formatCode="_-* #,##0_-;\-* #,##0_-;_-* &quot;-&quot;??_-;_-@_-"/>
    <numFmt numFmtId="166" formatCode="_-[$$-409]* #,##0.00_ ;_-[$$-409]* \-#,##0.00\ ;_-[$$-409]* &quot;-&quot;??_ ;_-@_ "/>
    <numFmt numFmtId="167" formatCode="[$-409]d\-mmm\-yyyy;@"/>
  </numFmts>
  <fonts count="14" x14ac:knownFonts="1">
    <font>
      <sz val="11"/>
      <color theme="1"/>
      <name val="Calibri"/>
      <family val="2"/>
      <charset val="1"/>
      <scheme val="minor"/>
    </font>
    <font>
      <sz val="11"/>
      <color theme="1"/>
      <name val="Calibri"/>
      <family val="2"/>
      <charset val="1"/>
      <scheme val="minor"/>
    </font>
    <font>
      <sz val="9"/>
      <color indexed="81"/>
      <name val="Tahoma"/>
      <charset val="1"/>
    </font>
    <font>
      <b/>
      <sz val="9"/>
      <color indexed="81"/>
      <name val="Tahoma"/>
      <charset val="1"/>
    </font>
    <font>
      <sz val="9"/>
      <color indexed="81"/>
      <name val="Tahoma"/>
      <family val="2"/>
    </font>
    <font>
      <b/>
      <sz val="11"/>
      <color theme="1"/>
      <name val="Calibri"/>
      <family val="2"/>
      <scheme val="minor"/>
    </font>
    <font>
      <b/>
      <sz val="9"/>
      <color indexed="81"/>
      <name val="Tahoma"/>
      <family val="2"/>
    </font>
    <font>
      <b/>
      <sz val="11"/>
      <color theme="0"/>
      <name val="Calibri"/>
      <family val="2"/>
      <scheme val="minor"/>
    </font>
    <font>
      <sz val="11"/>
      <color theme="1"/>
      <name val="Calibri"/>
      <family val="2"/>
      <scheme val="minor"/>
    </font>
    <font>
      <b/>
      <sz val="11"/>
      <color theme="0"/>
      <name val="Calibri"/>
      <family val="2"/>
      <charset val="1"/>
      <scheme val="minor"/>
    </font>
    <font>
      <b/>
      <sz val="11"/>
      <color rgb="FFFFFF00"/>
      <name val="Calibri"/>
      <family val="2"/>
      <charset val="1"/>
      <scheme val="minor"/>
    </font>
    <font>
      <sz val="11"/>
      <color theme="0"/>
      <name val="Calibri"/>
      <family val="2"/>
      <charset val="1"/>
      <scheme val="minor"/>
    </font>
    <font>
      <b/>
      <sz val="11"/>
      <color theme="1"/>
      <name val="Calibri"/>
      <scheme val="minor"/>
    </font>
    <font>
      <sz val="11"/>
      <color theme="1"/>
      <name val="Calibri"/>
      <scheme val="minor"/>
    </font>
  </fonts>
  <fills count="11">
    <fill>
      <patternFill patternType="none"/>
    </fill>
    <fill>
      <patternFill patternType="gray125"/>
    </fill>
    <fill>
      <patternFill patternType="solid">
        <fgColor theme="4"/>
        <bgColor theme="4"/>
      </patternFill>
    </fill>
    <fill>
      <patternFill patternType="solid">
        <fgColor theme="9"/>
        <bgColor theme="9"/>
      </patternFill>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9FDE7"/>
        <bgColor indexed="64"/>
      </patternFill>
    </fill>
    <fill>
      <gradientFill degree="90">
        <stop position="0">
          <color theme="0"/>
        </stop>
        <stop position="1">
          <color theme="4" tint="0.80001220740379042"/>
        </stop>
      </gradientFill>
    </fill>
    <fill>
      <patternFill patternType="solid">
        <fgColor theme="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9"/>
      </left>
      <right/>
      <top style="thin">
        <color theme="9"/>
      </top>
      <bottom/>
      <diagonal/>
    </border>
    <border>
      <left/>
      <right/>
      <top style="thin">
        <color theme="9"/>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Alignment="1">
      <alignment horizontal="center"/>
    </xf>
    <xf numFmtId="0" fontId="0" fillId="0" borderId="1" xfId="0" applyBorder="1"/>
    <xf numFmtId="0" fontId="8" fillId="0" borderId="0" xfId="0" applyFont="1" applyAlignment="1">
      <alignment horizontal="center"/>
    </xf>
    <xf numFmtId="0" fontId="8" fillId="0" borderId="3" xfId="0" applyFont="1" applyBorder="1" applyAlignment="1">
      <alignment horizontal="center"/>
    </xf>
    <xf numFmtId="164" fontId="5" fillId="0" borderId="0" xfId="0" applyNumberFormat="1" applyFont="1" applyAlignment="1">
      <alignment horizontal="center"/>
    </xf>
    <xf numFmtId="165" fontId="0" fillId="0" borderId="0" xfId="1" applyNumberFormat="1" applyFont="1" applyAlignment="1">
      <alignment horizontal="center"/>
    </xf>
    <xf numFmtId="166" fontId="0" fillId="0" borderId="0" xfId="2" applyNumberFormat="1" applyFont="1" applyAlignment="1">
      <alignment horizontal="center"/>
    </xf>
    <xf numFmtId="165" fontId="5" fillId="0" borderId="0" xfId="1" applyNumberFormat="1" applyFont="1" applyAlignment="1">
      <alignment horizontal="center"/>
    </xf>
    <xf numFmtId="0" fontId="9" fillId="3" borderId="5" xfId="0" applyFont="1" applyFill="1" applyBorder="1"/>
    <xf numFmtId="166" fontId="0" fillId="0" borderId="0" xfId="0" applyNumberFormat="1"/>
    <xf numFmtId="0" fontId="5" fillId="0" borderId="0" xfId="0" applyFont="1"/>
    <xf numFmtId="166" fontId="5" fillId="0" borderId="0" xfId="1" applyNumberFormat="1" applyFont="1"/>
    <xf numFmtId="166" fontId="8" fillId="4" borderId="3" xfId="0" applyNumberFormat="1" applyFont="1" applyFill="1" applyBorder="1" applyAlignment="1">
      <alignment horizontal="center"/>
    </xf>
    <xf numFmtId="0" fontId="8" fillId="4" borderId="0" xfId="0" applyFont="1" applyFill="1" applyAlignment="1">
      <alignment horizontal="center"/>
    </xf>
    <xf numFmtId="0" fontId="7" fillId="2" borderId="3" xfId="0" applyFont="1" applyFill="1" applyBorder="1" applyAlignment="1">
      <alignment horizontal="center"/>
    </xf>
    <xf numFmtId="166" fontId="5" fillId="0" borderId="0" xfId="0" applyNumberFormat="1" applyFont="1"/>
    <xf numFmtId="165" fontId="0" fillId="4" borderId="0" xfId="1" applyNumberFormat="1" applyFont="1" applyFill="1" applyAlignment="1">
      <alignment horizontal="center"/>
    </xf>
    <xf numFmtId="0" fontId="0" fillId="0" borderId="1" xfId="0" applyNumberFormat="1" applyBorder="1"/>
    <xf numFmtId="43" fontId="0" fillId="0" borderId="0" xfId="1" applyFont="1"/>
    <xf numFmtId="165" fontId="5" fillId="4" borderId="0" xfId="1" applyNumberFormat="1" applyFont="1" applyFill="1" applyAlignment="1">
      <alignment horizontal="center"/>
    </xf>
    <xf numFmtId="165" fontId="5" fillId="7" borderId="0" xfId="1" applyNumberFormat="1" applyFont="1" applyFill="1" applyAlignment="1">
      <alignment horizontal="center"/>
    </xf>
    <xf numFmtId="165" fontId="0" fillId="6" borderId="0" xfId="1" applyNumberFormat="1" applyFont="1" applyFill="1" applyAlignment="1">
      <alignment horizontal="center"/>
    </xf>
    <xf numFmtId="165" fontId="10" fillId="3" borderId="6" xfId="1" applyNumberFormat="1" applyFont="1" applyFill="1" applyBorder="1" applyAlignment="1">
      <alignment horizontal="center"/>
    </xf>
    <xf numFmtId="0" fontId="0" fillId="6" borderId="1" xfId="0" applyFill="1" applyBorder="1"/>
    <xf numFmtId="166" fontId="0" fillId="6" borderId="1" xfId="1" applyNumberFormat="1" applyFont="1" applyFill="1" applyBorder="1"/>
    <xf numFmtId="166" fontId="5" fillId="0" borderId="3" xfId="1" applyNumberFormat="1" applyFont="1" applyBorder="1" applyAlignment="1">
      <alignment horizontal="center"/>
    </xf>
    <xf numFmtId="166" fontId="5" fillId="8" borderId="1" xfId="1" applyNumberFormat="1" applyFont="1" applyFill="1" applyBorder="1"/>
    <xf numFmtId="166" fontId="5" fillId="8" borderId="4" xfId="1" applyNumberFormat="1" applyFont="1" applyFill="1" applyBorder="1"/>
    <xf numFmtId="43" fontId="5" fillId="0" borderId="0" xfId="1" applyFont="1"/>
    <xf numFmtId="43" fontId="8" fillId="0" borderId="3" xfId="1" applyFont="1" applyBorder="1" applyAlignment="1">
      <alignment horizontal="center"/>
    </xf>
    <xf numFmtId="43" fontId="0" fillId="6" borderId="1" xfId="1" applyFont="1" applyFill="1" applyBorder="1"/>
    <xf numFmtId="43" fontId="0" fillId="6" borderId="4" xfId="1" applyFont="1" applyFill="1" applyBorder="1"/>
    <xf numFmtId="0" fontId="0" fillId="9" borderId="1" xfId="0" applyFill="1" applyBorder="1"/>
    <xf numFmtId="0" fontId="5" fillId="0" borderId="3" xfId="0" applyFont="1" applyBorder="1" applyAlignment="1">
      <alignment horizontal="center"/>
    </xf>
    <xf numFmtId="0" fontId="5" fillId="9" borderId="1" xfId="0" applyFont="1" applyFill="1" applyBorder="1"/>
    <xf numFmtId="165" fontId="8" fillId="6" borderId="0" xfId="1" applyNumberFormat="1" applyFont="1" applyFill="1" applyAlignment="1">
      <alignment horizontal="center"/>
    </xf>
    <xf numFmtId="0" fontId="0" fillId="6" borderId="1" xfId="0" applyNumberFormat="1" applyFill="1" applyBorder="1"/>
    <xf numFmtId="43" fontId="8" fillId="6" borderId="1" xfId="1" applyFont="1" applyFill="1" applyBorder="1"/>
    <xf numFmtId="166" fontId="5" fillId="9" borderId="1" xfId="1" applyNumberFormat="1" applyFont="1" applyFill="1" applyBorder="1"/>
    <xf numFmtId="43" fontId="8" fillId="4" borderId="3" xfId="1" applyFont="1" applyFill="1" applyBorder="1" applyAlignment="1">
      <alignment horizontal="center"/>
    </xf>
    <xf numFmtId="43" fontId="8" fillId="4" borderId="0" xfId="1" applyFont="1" applyFill="1" applyAlignment="1">
      <alignment horizontal="center"/>
    </xf>
    <xf numFmtId="0" fontId="0" fillId="6" borderId="4" xfId="0" applyFill="1" applyBorder="1"/>
    <xf numFmtId="166" fontId="8" fillId="9" borderId="1" xfId="1" applyNumberFormat="1" applyFont="1" applyFill="1" applyBorder="1"/>
    <xf numFmtId="165" fontId="0" fillId="0" borderId="0" xfId="0" applyNumberFormat="1" applyAlignment="1">
      <alignment horizontal="center"/>
    </xf>
    <xf numFmtId="9" fontId="9" fillId="3" borderId="6" xfId="3" applyFont="1" applyFill="1" applyBorder="1"/>
    <xf numFmtId="0" fontId="0" fillId="0" borderId="0" xfId="0" pivotButton="1"/>
    <xf numFmtId="1" fontId="5" fillId="0" borderId="0" xfId="0" applyNumberFormat="1" applyFont="1" applyAlignment="1">
      <alignment horizontal="center"/>
    </xf>
    <xf numFmtId="1" fontId="5" fillId="0" borderId="2" xfId="0" applyNumberFormat="1" applyFont="1" applyBorder="1" applyAlignment="1">
      <alignment horizontal="center"/>
    </xf>
    <xf numFmtId="0" fontId="0" fillId="0" borderId="0" xfId="0" applyNumberFormat="1"/>
    <xf numFmtId="1" fontId="5" fillId="6" borderId="0" xfId="0" applyNumberFormat="1" applyFont="1" applyFill="1" applyBorder="1" applyAlignment="1">
      <alignment horizontal="center"/>
    </xf>
    <xf numFmtId="43" fontId="0" fillId="0" borderId="0" xfId="0" applyNumberFormat="1"/>
    <xf numFmtId="10" fontId="0" fillId="0" borderId="0" xfId="0" applyNumberFormat="1"/>
    <xf numFmtId="167" fontId="5" fillId="0" borderId="0" xfId="0" applyNumberFormat="1" applyFont="1" applyAlignment="1">
      <alignment horizontal="center"/>
    </xf>
    <xf numFmtId="167" fontId="5" fillId="0" borderId="2" xfId="0" applyNumberFormat="1" applyFont="1" applyBorder="1" applyAlignment="1">
      <alignment horizontal="center"/>
    </xf>
    <xf numFmtId="167" fontId="5" fillId="9" borderId="0" xfId="0" applyNumberFormat="1" applyFont="1" applyFill="1" applyBorder="1" applyAlignment="1">
      <alignment horizontal="center"/>
    </xf>
    <xf numFmtId="167" fontId="5" fillId="0" borderId="0" xfId="0" applyNumberFormat="1" applyFont="1" applyBorder="1" applyAlignment="1">
      <alignment horizontal="center"/>
    </xf>
    <xf numFmtId="0" fontId="0" fillId="4" borderId="0" xfId="0" applyFill="1"/>
    <xf numFmtId="0" fontId="0" fillId="0" borderId="0" xfId="0" applyAlignment="1">
      <alignment horizontal="left"/>
    </xf>
    <xf numFmtId="0" fontId="0" fillId="5" borderId="0" xfId="0" applyFill="1"/>
    <xf numFmtId="165" fontId="0" fillId="0" borderId="0" xfId="1" applyNumberFormat="1" applyFont="1"/>
    <xf numFmtId="165" fontId="0" fillId="0" borderId="0" xfId="0" applyNumberFormat="1"/>
    <xf numFmtId="9" fontId="0" fillId="0" borderId="0" xfId="3" applyFont="1"/>
    <xf numFmtId="0" fontId="9" fillId="3" borderId="6" xfId="0" applyFont="1" applyFill="1" applyBorder="1" applyAlignment="1">
      <alignment horizontal="center"/>
    </xf>
    <xf numFmtId="165" fontId="9" fillId="4" borderId="6" xfId="1" applyNumberFormat="1" applyFont="1" applyFill="1" applyBorder="1" applyAlignment="1">
      <alignment horizontal="center"/>
    </xf>
    <xf numFmtId="43" fontId="0" fillId="6" borderId="1" xfId="1" applyNumberFormat="1" applyFont="1" applyFill="1" applyBorder="1"/>
    <xf numFmtId="166" fontId="0" fillId="6" borderId="0" xfId="0" applyNumberFormat="1" applyFill="1" applyAlignment="1">
      <alignment horizontal="center"/>
    </xf>
    <xf numFmtId="43" fontId="0" fillId="6" borderId="4" xfId="1" applyNumberFormat="1" applyFont="1" applyFill="1" applyBorder="1"/>
    <xf numFmtId="43" fontId="13" fillId="6" borderId="1" xfId="1" applyNumberFormat="1" applyFont="1" applyFill="1" applyBorder="1"/>
    <xf numFmtId="166" fontId="12" fillId="9" borderId="1" xfId="1" applyNumberFormat="1" applyFont="1" applyFill="1" applyBorder="1"/>
    <xf numFmtId="167" fontId="5" fillId="0" borderId="7" xfId="0" applyNumberFormat="1" applyFont="1" applyBorder="1" applyAlignment="1">
      <alignment horizontal="center"/>
    </xf>
    <xf numFmtId="1" fontId="12" fillId="9" borderId="0" xfId="0" applyNumberFormat="1" applyFont="1" applyFill="1" applyBorder="1" applyAlignment="1">
      <alignment horizontal="center"/>
    </xf>
    <xf numFmtId="1" fontId="12" fillId="6" borderId="0" xfId="0" applyNumberFormat="1" applyFont="1" applyFill="1" applyBorder="1" applyAlignment="1">
      <alignment horizontal="center"/>
    </xf>
    <xf numFmtId="0" fontId="0" fillId="0" borderId="9" xfId="0" applyNumberFormat="1" applyBorder="1"/>
    <xf numFmtId="0" fontId="0" fillId="0" borderId="4" xfId="0" applyBorder="1"/>
    <xf numFmtId="0" fontId="0" fillId="6" borderId="4" xfId="0" applyNumberFormat="1" applyFill="1" applyBorder="1"/>
    <xf numFmtId="0" fontId="11" fillId="10" borderId="0" xfId="0" applyFont="1" applyFill="1" applyAlignment="1">
      <alignment horizontal="left"/>
    </xf>
    <xf numFmtId="165" fontId="11" fillId="10" borderId="0" xfId="0" applyNumberFormat="1" applyFont="1" applyFill="1" applyAlignment="1">
      <alignment horizontal="right"/>
    </xf>
    <xf numFmtId="165" fontId="11" fillId="10" borderId="0" xfId="0" applyNumberFormat="1" applyFont="1" applyFill="1"/>
    <xf numFmtId="167" fontId="5" fillId="9" borderId="7" xfId="0" applyNumberFormat="1" applyFont="1" applyFill="1" applyBorder="1" applyAlignment="1">
      <alignment horizontal="center"/>
    </xf>
    <xf numFmtId="0" fontId="0" fillId="9" borderId="9" xfId="0" applyFill="1" applyBorder="1"/>
    <xf numFmtId="0" fontId="0" fillId="9" borderId="4" xfId="0" applyFill="1" applyBorder="1"/>
    <xf numFmtId="166" fontId="13" fillId="9" borderId="1" xfId="1" applyNumberFormat="1" applyFont="1" applyFill="1" applyBorder="1"/>
    <xf numFmtId="0" fontId="0" fillId="9" borderId="8" xfId="0" applyFill="1" applyBorder="1"/>
    <xf numFmtId="0" fontId="5" fillId="9" borderId="4" xfId="0" applyFont="1" applyFill="1" applyBorder="1"/>
    <xf numFmtId="0" fontId="11" fillId="10" borderId="0" xfId="0" applyFont="1" applyFill="1" applyAlignment="1">
      <alignment horizontal="center"/>
    </xf>
    <xf numFmtId="9" fontId="11" fillId="10" borderId="0" xfId="0" applyNumberFormat="1" applyFont="1" applyFill="1"/>
    <xf numFmtId="9" fontId="11" fillId="10" borderId="0" xfId="0" applyNumberFormat="1" applyFont="1" applyFill="1" applyAlignment="1">
      <alignment horizontal="right"/>
    </xf>
    <xf numFmtId="1" fontId="5" fillId="9" borderId="0" xfId="0" applyNumberFormat="1" applyFont="1" applyFill="1" applyBorder="1" applyAlignment="1">
      <alignment horizontal="center"/>
    </xf>
    <xf numFmtId="43" fontId="8" fillId="6" borderId="4" xfId="1" applyNumberFormat="1" applyFont="1" applyFill="1" applyBorder="1"/>
    <xf numFmtId="166" fontId="8" fillId="9" borderId="8" xfId="1" applyNumberFormat="1" applyFont="1" applyFill="1" applyBorder="1"/>
    <xf numFmtId="166" fontId="5" fillId="9" borderId="4" xfId="1" applyNumberFormat="1" applyFont="1" applyFill="1" applyBorder="1"/>
    <xf numFmtId="166" fontId="8" fillId="9" borderId="9" xfId="1" applyNumberFormat="1" applyFont="1" applyFill="1" applyBorder="1"/>
    <xf numFmtId="9" fontId="9" fillId="3" borderId="6" xfId="3"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90">
    <dxf>
      <numFmt numFmtId="35" formatCode="_-* #,##0.00_-;\-* #,##0.00_-;_-*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numFmt numFmtId="35" formatCode="_-* #,##0.00_-;\-* #,##0.00_-;_-*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numFmt numFmtId="35" formatCode="_-* #,##0.00_-;\-* #,##0.00_-;_-*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numFmt numFmtId="35" formatCode="_-* #,##0.00_-;\-* #,##0.00_-;_-*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6" formatCode="_-[$$-409]* #,##0.00_ ;_-[$$-409]* \-#,##0.00\ ;_-[$$-409]* &quot;-&quot;??_ ;_-@_ "/>
      <fill>
        <gradientFill degree="90">
          <stop position="0">
            <color theme="0"/>
          </stop>
          <stop position="1">
            <color theme="4" tint="0.80001220740379042"/>
          </stop>
        </gradientFill>
      </fill>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166" formatCode="_-[$$-409]* #,##0.00_ ;_-[$$-409]* \-#,##0.00\ ;_-[$$-409]* &quot;-&quot;??_ ;_-@_ "/>
      <fill>
        <gradientFill degree="90">
          <stop position="0">
            <color theme="0"/>
          </stop>
          <stop position="1">
            <color theme="4" tint="0.80001220740379042"/>
          </stop>
        </gradient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6" formatCode="_-[$$-409]* #,##0.00_ ;_-[$$-409]* \-#,##0.00\ ;_-[$$-409]* &quot;-&quot;??_ ;_-@_ "/>
      <fill>
        <gradientFill degree="90">
          <stop position="0">
            <color theme="0"/>
          </stop>
          <stop position="1">
            <color theme="4" tint="0.80001220740379042"/>
          </stop>
        </gradient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font>
      <numFmt numFmtId="166" formatCode="_-[$$-409]* #,##0.00_ ;_-[$$-409]* \-#,##0.00\ ;_-[$$-409]* &quot;-&quot;??_ ;_-@_ "/>
      <fill>
        <patternFill patternType="solid">
          <fgColor indexed="64"/>
          <bgColor rgb="FFE9FDE7"/>
        </patternFill>
      </fill>
      <border diagonalUp="0" diagonalDown="0">
        <left style="thin">
          <color indexed="64"/>
        </left>
        <right style="thin">
          <color indexed="64"/>
        </right>
        <top style="thin">
          <color indexed="64"/>
        </top>
        <bottom style="thin">
          <color indexed="64"/>
        </bottom>
      </border>
    </dxf>
    <dxf>
      <numFmt numFmtId="0" formatCode="General"/>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1" formatCode="0"/>
      <fill>
        <patternFill patternType="solid">
          <fgColor indexed="64"/>
          <bgColor theme="0" tint="-4.9989318521683403E-2"/>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 formatCode="0"/>
      <fill>
        <patternFill patternType="solid">
          <fgColor indexed="64"/>
          <bgColor theme="0" tint="-4.9989318521683403E-2"/>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 formatCode="0"/>
      <fill>
        <gradientFill degree="90">
          <stop position="0">
            <color theme="0"/>
          </stop>
          <stop position="1">
            <color theme="4" tint="0.80001220740379042"/>
          </stop>
        </gradientFill>
      </fill>
      <alignment horizontal="center" vertical="bottom" textRotation="0" wrapText="0" indent="0" justifyLastLine="0" shrinkToFit="0" readingOrder="0"/>
    </dxf>
    <dxf>
      <font>
        <b/>
      </font>
      <numFmt numFmtId="167" formatCode="[$-409]d\-mmm\-yyyy;@"/>
      <alignment horizontal="center" vertical="bottom" textRotation="0" wrapText="0"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i val="0"/>
        <color rgb="FFFF0000"/>
      </font>
    </dxf>
    <dxf>
      <font>
        <b/>
        <i val="0"/>
        <color theme="9"/>
      </font>
    </dxf>
    <dxf>
      <font>
        <b/>
        <i val="0"/>
        <color rgb="FFFF0000"/>
      </font>
    </dxf>
    <dxf>
      <font>
        <b/>
        <i val="0"/>
        <color rgb="FF0070C0"/>
      </font>
    </dxf>
    <dxf>
      <border outline="0">
        <top style="thin">
          <color indexed="64"/>
        </top>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bottom" textRotation="0" wrapText="0" indent="0" justifyLastLine="0" shrinkToFit="0" readingOrder="0"/>
    </dxf>
    <dxf>
      <border outline="0">
        <top style="thin">
          <color indexed="64"/>
        </top>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bottom" textRotation="0" wrapText="0" indent="0" justifyLastLine="0" shrinkToFit="0" readingOrder="0"/>
    </dxf>
    <dxf>
      <numFmt numFmtId="166" formatCode="_-[$$-409]* #,##0.00_ ;_-[$$-409]* \-#,##0.00\ ;_-[$$-409]* &quot;-&quot;??_ ;_-@_ "/>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 #,##0_-;\-* #,##0_-;_-* &quot;-&quot;??_-;_-@_-"/>
      <fill>
        <patternFill patternType="solid">
          <fgColor indexed="64"/>
          <bgColor theme="0" tint="-4.9989318521683403E-2"/>
        </patternFill>
      </fill>
      <alignment horizontal="center" vertical="bottom" textRotation="0" wrapText="0" indent="0" justifyLastLine="0" shrinkToFit="0" readingOrder="0"/>
    </dxf>
    <dxf>
      <numFmt numFmtId="165" formatCode="_-* #,##0_-;\-* #,##0_-;_-* &quot;-&quot;??_-;_-@_-"/>
      <fill>
        <patternFill patternType="solid">
          <fgColor indexed="64"/>
          <bgColor theme="0" tint="-4.9989318521683403E-2"/>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165" formatCode="_-* #,##0_-;\-* #,##0_-;_-* &quot;-&quot;??_-;_-@_-"/>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 #,##0_-;\-* #,##0_-;_-* &quot;-&quot;??_-;_-@_-"/>
      <fill>
        <patternFill patternType="solid">
          <fgColor indexed="64"/>
          <bgColor theme="0" tint="-4.9989318521683403E-2"/>
        </patternFill>
      </fill>
      <alignment horizontal="center" vertical="bottom" textRotation="0" wrapText="0" indent="0" justifyLastLine="0" shrinkToFit="0" readingOrder="0"/>
    </dxf>
    <dxf>
      <numFmt numFmtId="165" formatCode="_-* #,##0_-;\-* #,##0_-;_-* &quot;-&quot;??_-;_-@_-"/>
      <alignment horizontal="center" vertical="bottom" textRotation="0" wrapText="0" indent="0" justifyLastLine="0" shrinkToFit="0" readingOrder="0"/>
    </dxf>
    <dxf>
      <numFmt numFmtId="166" formatCode="_-[$$-409]* #,##0.00_ ;_-[$$-409]* \-#,##0.00\ ;_-[$$-409]* &quot;-&quot;??_ ;_-@_ "/>
      <alignment horizontal="center" vertical="bottom" textRotation="0" wrapText="0" indent="0" justifyLastLine="0" shrinkToFit="0" readingOrder="0"/>
    </dxf>
    <dxf>
      <alignment horizontal="center" vertical="bottom" textRotation="0" wrapText="0" indent="0" justifyLastLine="0" shrinkToFit="0" readingOrder="0"/>
    </dxf>
    <dxf>
      <font>
        <b/>
        <i val="0"/>
        <color rgb="FFFF0000"/>
      </font>
    </dxf>
    <dxf>
      <numFmt numFmtId="13" formatCode="0%"/>
    </dxf>
    <dxf>
      <alignment horizontal="center" readingOrder="0"/>
    </dxf>
    <dxf>
      <alignment horizontal="center" readingOrder="0"/>
    </dxf>
    <dxf>
      <font>
        <color theme="0"/>
      </font>
      <fill>
        <patternFill patternType="solid">
          <fgColor indexed="64"/>
          <bgColor theme="4"/>
        </patternFill>
      </fill>
    </dxf>
    <dxf>
      <font>
        <color theme="0"/>
      </font>
    </dxf>
    <dxf>
      <font>
        <color theme="0"/>
      </font>
    </dxf>
    <dxf>
      <fill>
        <patternFill>
          <bgColor theme="4"/>
        </patternFill>
      </fill>
    </dxf>
    <dxf>
      <fill>
        <patternFill>
          <bgColor theme="4"/>
        </patternFill>
      </fill>
    </dxf>
    <dxf>
      <font>
        <color theme="0"/>
      </font>
    </dxf>
    <dxf>
      <font>
        <color theme="0"/>
      </font>
    </dxf>
    <dxf>
      <fill>
        <patternFill>
          <bgColor theme="4"/>
        </patternFill>
      </fill>
    </dxf>
    <dxf>
      <fill>
        <patternFill>
          <bgColor theme="4"/>
        </patternFill>
      </fill>
    </dxf>
    <dxf>
      <fill>
        <patternFill patternType="solid">
          <fgColor indexed="64"/>
          <bgColor theme="3" tint="0.79998168889431442"/>
        </patternFill>
      </fill>
    </dxf>
    <dxf>
      <numFmt numFmtId="14" formatCode="0.00%"/>
    </dxf>
    <dxf>
      <fill>
        <patternFill patternType="solid">
          <fgColor indexed="64"/>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numFmt numFmtId="165" formatCode="_-* #,##0_-;\-* #,##0_-;_-* &quot;-&quot;??_-;_-@_-"/>
    </dxf>
    <dxf>
      <alignment horizontal="right" readingOrder="0"/>
    </dxf>
    <dxf>
      <alignment horizontal="right" readingOrder="0"/>
    </dxf>
    <dxf>
      <numFmt numFmtId="13" formatCode="0%"/>
    </dxf>
    <dxf>
      <alignment horizontal="center" readingOrder="0"/>
    </dxf>
    <dxf>
      <alignment horizontal="center" readingOrder="0"/>
    </dxf>
    <dxf>
      <font>
        <color theme="0"/>
      </font>
      <fill>
        <patternFill patternType="solid">
          <fgColor indexed="64"/>
          <bgColor theme="4"/>
        </patternFill>
      </fill>
    </dxf>
    <dxf>
      <fill>
        <patternFill>
          <bgColor theme="4"/>
        </patternFill>
      </fill>
    </dxf>
    <dxf>
      <font>
        <color theme="0"/>
      </font>
    </dxf>
    <dxf>
      <font>
        <color theme="0"/>
      </font>
    </dxf>
    <dxf>
      <font>
        <color theme="0"/>
      </font>
    </dxf>
    <dxf>
      <fill>
        <patternFill>
          <bgColor theme="4"/>
        </patternFill>
      </fill>
    </dxf>
    <dxf>
      <fill>
        <patternFill>
          <bgColor theme="4"/>
        </patternFill>
      </fill>
    </dxf>
    <dxf>
      <fill>
        <patternFill patternType="solid">
          <fgColor indexed="64"/>
          <bgColor theme="3" tint="0.79998168889431442"/>
        </patternFill>
      </fill>
    </dxf>
    <dxf>
      <numFmt numFmtId="14" formatCode="0.00%"/>
    </dxf>
    <dxf>
      <fill>
        <patternFill patternType="solid">
          <fgColor indexed="64"/>
          <bgColor theme="3" tint="0.79998168889431442"/>
        </patternFill>
      </fill>
    </dxf>
    <dxf>
      <numFmt numFmtId="165" formatCode="_-* #,##0_-;\-* #,##0_-;_-* &quot;-&quot;??_-;_-@_-"/>
    </dxf>
    <dxf>
      <numFmt numFmtId="165" formatCode="_-* #,##0_-;\-* #,##0_-;_-* &quot;-&quot;??_-;_-@_-"/>
    </dxf>
    <dxf>
      <numFmt numFmtId="35" formatCode="_-* #,##0.00_-;\-* #,##0.00_-;_-* &quot;-&quot;??_-;_-@_-"/>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numFmt numFmtId="166" formatCode="_-[$$-409]* #,##0.00_ ;_-[$$-409]* \-#,##0.00\ ;_-[$$-409]* &quot;-&quot;??_ ;_-@_ "/>
    </dxf>
    <dxf>
      <numFmt numFmtId="165" formatCode="_-* #,##0_-;\-* #,##0_-;_-* &quot;-&quot;??_-;_-@_-"/>
    </dxf>
    <dxf>
      <numFmt numFmtId="35" formatCode="_-* #,##0.00_-;\-* #,##0.00_-;_-* &quot;-&quot;??_-;_-@_-"/>
    </dxf>
    <dxf>
      <numFmt numFmtId="35" formatCode="_-* #,##0.00_-;\-* #,##0.00_-;_-* &quot;-&quot;??_-;_-@_-"/>
    </dxf>
    <dxf>
      <numFmt numFmtId="14" formatCode="0.00%"/>
    </dxf>
    <dxf>
      <numFmt numFmtId="35" formatCode="_-* #,##0.00_-;\-* #,##0.00_-;_-* &quot;-&quot;??_-;_-@_-"/>
    </dxf>
  </dxfs>
  <tableStyles count="0" defaultTableStyle="TableStyleMedium2" defaultPivotStyle="PivotStyleLight16"/>
  <colors>
    <mruColors>
      <color rgb="FFE9FD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18714881332199E-2"/>
          <c:y val="4.6296296296296294E-2"/>
          <c:w val="0.89650088487168844"/>
          <c:h val="0.73577136191309422"/>
        </c:manualLayout>
      </c:layout>
      <c:barChart>
        <c:barDir val="col"/>
        <c:grouping val="clustered"/>
        <c:varyColors val="0"/>
        <c:ser>
          <c:idx val="0"/>
          <c:order val="0"/>
          <c:tx>
            <c:v>Sales</c:v>
          </c:tx>
          <c:spPr>
            <a:solidFill>
              <a:schemeClr val="tx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Analyze!$E$34:$E$37</c:f>
              <c:strCache>
                <c:ptCount val="4"/>
                <c:pt idx="0">
                  <c:v>Q1</c:v>
                </c:pt>
                <c:pt idx="1">
                  <c:v>Q2</c:v>
                </c:pt>
                <c:pt idx="2">
                  <c:v>Q3</c:v>
                </c:pt>
                <c:pt idx="3">
                  <c:v>Q4</c:v>
                </c:pt>
              </c:strCache>
            </c:strRef>
          </c:cat>
          <c:val>
            <c:numRef>
              <c:f>Analyze!$F$34:$F$37</c:f>
              <c:numCache>
                <c:formatCode>_(* #,##0.00_);_(* \(#,##0.00\);_(* "-"??_);_(@_)</c:formatCode>
                <c:ptCount val="4"/>
                <c:pt idx="0">
                  <c:v>98886</c:v>
                </c:pt>
                <c:pt idx="1">
                  <c:v>158880</c:v>
                </c:pt>
                <c:pt idx="2">
                  <c:v>100320</c:v>
                </c:pt>
                <c:pt idx="3">
                  <c:v>98592</c:v>
                </c:pt>
              </c:numCache>
            </c:numRef>
          </c:val>
        </c:ser>
        <c:dLbls>
          <c:showLegendKey val="0"/>
          <c:showVal val="0"/>
          <c:showCatName val="0"/>
          <c:showSerName val="0"/>
          <c:showPercent val="0"/>
          <c:showBubbleSize val="0"/>
        </c:dLbls>
        <c:gapWidth val="219"/>
        <c:overlap val="-27"/>
        <c:axId val="-1330411568"/>
        <c:axId val="-1330412656"/>
      </c:barChart>
      <c:lineChart>
        <c:grouping val="standard"/>
        <c:varyColors val="0"/>
        <c:ser>
          <c:idx val="1"/>
          <c:order val="1"/>
          <c:tx>
            <c:v>% Gross Profit</c:v>
          </c:tx>
          <c:spPr>
            <a:ln w="28575" cap="rnd">
              <a:solidFill>
                <a:schemeClr val="accent2"/>
              </a:solidFill>
              <a:round/>
            </a:ln>
            <a:effectLst/>
          </c:spPr>
          <c:marker>
            <c:symbol val="circle"/>
            <c:size val="5"/>
            <c:spPr>
              <a:solidFill>
                <a:schemeClr val="bg1"/>
              </a:solidFill>
              <a:ln w="9525">
                <a:solidFill>
                  <a:schemeClr val="accent2"/>
                </a:solidFill>
              </a:ln>
              <a:effectLst/>
            </c:spPr>
          </c:marker>
          <c:dLbls>
            <c:dLbl>
              <c:idx val="0"/>
              <c:layout>
                <c:manualLayout>
                  <c:x val="-2.2568469876305551E-17"/>
                  <c:y val="0.12727272727272726"/>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7382136934375737E-3"/>
                  <c:y val="8.796296296296296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4262028378167462E-3"/>
                  <c:y val="5.808088761632064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Analyze!$E$34:$E$37</c:f>
              <c:strCache>
                <c:ptCount val="4"/>
                <c:pt idx="0">
                  <c:v>Q1</c:v>
                </c:pt>
                <c:pt idx="1">
                  <c:v>Q2</c:v>
                </c:pt>
                <c:pt idx="2">
                  <c:v>Q3</c:v>
                </c:pt>
                <c:pt idx="3">
                  <c:v>Q4</c:v>
                </c:pt>
              </c:strCache>
            </c:strRef>
          </c:cat>
          <c:val>
            <c:numRef>
              <c:f>Analyze!$G$34:$G$37</c:f>
              <c:numCache>
                <c:formatCode>0%</c:formatCode>
                <c:ptCount val="4"/>
                <c:pt idx="0">
                  <c:v>0.21653331231195722</c:v>
                </c:pt>
                <c:pt idx="1">
                  <c:v>0.3479037746508481</c:v>
                </c:pt>
                <c:pt idx="2">
                  <c:v>0.21967338036866238</c:v>
                </c:pt>
                <c:pt idx="3">
                  <c:v>0.21588953266853231</c:v>
                </c:pt>
              </c:numCache>
            </c:numRef>
          </c:val>
          <c:smooth val="0"/>
        </c:ser>
        <c:dLbls>
          <c:showLegendKey val="0"/>
          <c:showVal val="0"/>
          <c:showCatName val="0"/>
          <c:showSerName val="0"/>
          <c:showPercent val="0"/>
          <c:showBubbleSize val="0"/>
        </c:dLbls>
        <c:marker val="1"/>
        <c:smooth val="0"/>
        <c:axId val="-1330412112"/>
        <c:axId val="-1330414288"/>
      </c:lineChart>
      <c:catAx>
        <c:axId val="-133041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30412656"/>
        <c:crosses val="autoZero"/>
        <c:auto val="1"/>
        <c:lblAlgn val="ctr"/>
        <c:lblOffset val="100"/>
        <c:noMultiLvlLbl val="0"/>
      </c:catAx>
      <c:valAx>
        <c:axId val="-1330412656"/>
        <c:scaling>
          <c:orientation val="minMax"/>
          <c:min val="0"/>
        </c:scaling>
        <c:delete val="0"/>
        <c:axPos val="l"/>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30411568"/>
        <c:crosses val="autoZero"/>
        <c:crossBetween val="between"/>
      </c:valAx>
      <c:valAx>
        <c:axId val="-133041428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30412112"/>
        <c:crosses val="max"/>
        <c:crossBetween val="between"/>
      </c:valAx>
      <c:catAx>
        <c:axId val="-1330412112"/>
        <c:scaling>
          <c:orientation val="minMax"/>
        </c:scaling>
        <c:delete val="1"/>
        <c:axPos val="b"/>
        <c:numFmt formatCode="General" sourceLinked="1"/>
        <c:majorTickMark val="out"/>
        <c:minorTickMark val="none"/>
        <c:tickLblPos val="nextTo"/>
        <c:crossAx val="-1330414288"/>
        <c:crosses val="autoZero"/>
        <c:auto val="1"/>
        <c:lblAlgn val="ctr"/>
        <c:lblOffset val="100"/>
        <c:noMultiLvlLbl val="0"/>
      </c:cat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114300</xdr:rowOff>
    </xdr:from>
    <xdr:to>
      <xdr:col>21</xdr:col>
      <xdr:colOff>502920</xdr:colOff>
      <xdr:row>49</xdr:row>
      <xdr:rowOff>137160</xdr:rowOff>
    </xdr:to>
    <xdr:sp macro="" textlink="">
      <xdr:nvSpPr>
        <xdr:cNvPr id="2" name="TextBox 1"/>
        <xdr:cNvSpPr txBox="1"/>
      </xdr:nvSpPr>
      <xdr:spPr>
        <a:xfrm>
          <a:off x="0" y="114300"/>
          <a:ext cx="13304520" cy="8983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chemeClr val="dk1"/>
              </a:solidFill>
              <a:effectLst/>
              <a:latin typeface="+mn-lt"/>
              <a:ea typeface="+mn-ea"/>
              <a:cs typeface="+mn-cs"/>
            </a:rPr>
            <a:t>Instruction Sheet for Sales Analysis Excel Template</a:t>
          </a:r>
          <a:endParaRPr lang="en-US" sz="1100">
            <a:solidFill>
              <a:schemeClr val="dk1"/>
            </a:solidFill>
            <a:effectLst/>
            <a:latin typeface="+mn-lt"/>
            <a:ea typeface="+mn-ea"/>
            <a:cs typeface="+mn-cs"/>
          </a:endParaRPr>
        </a:p>
        <a:p>
          <a:pPr algn="l"/>
          <a:r>
            <a:rPr lang="en-US" sz="1100" b="1">
              <a:solidFill>
                <a:schemeClr val="dk1"/>
              </a:solidFill>
              <a:effectLst/>
              <a:latin typeface="+mn-lt"/>
              <a:ea typeface="+mn-ea"/>
              <a:cs typeface="+mn-cs"/>
            </a:rPr>
            <a:t> Introduction</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Welcome to the Sales Analysis Excel Template! This tool is designed to help you analyze your sales data efficiently. Please follow the steps outlined below to set up the template and ensure it functions correctly.</a:t>
          </a:r>
        </a:p>
        <a:p>
          <a:pPr algn="l"/>
          <a:r>
            <a:rPr lang="en-US" sz="1100" b="1" u="sng">
              <a:solidFill>
                <a:srgbClr val="FF0000"/>
              </a:solidFill>
              <a:effectLst/>
              <a:latin typeface="+mn-lt"/>
              <a:ea typeface="+mn-ea"/>
              <a:cs typeface="+mn-cs"/>
            </a:rPr>
            <a:t>Why it’s a simple Sale Analysis template?</a:t>
          </a:r>
          <a:endParaRPr lang="en-US" sz="1100" u="sng">
            <a:solidFill>
              <a:srgbClr val="FF0000"/>
            </a:solidFill>
            <a:effectLst/>
            <a:latin typeface="+mn-lt"/>
            <a:ea typeface="+mn-ea"/>
            <a:cs typeface="+mn-cs"/>
          </a:endParaRPr>
        </a:p>
        <a:p>
          <a:pPr algn="l"/>
          <a:r>
            <a:rPr lang="en-US" sz="1100">
              <a:solidFill>
                <a:schemeClr val="dk1"/>
              </a:solidFill>
              <a:effectLst/>
              <a:latin typeface="+mn-lt"/>
              <a:ea typeface="+mn-ea"/>
              <a:cs typeface="+mn-cs"/>
            </a:rPr>
            <a:t>The simple sales analysis template analyzes sales based on </a:t>
          </a:r>
          <a:r>
            <a:rPr lang="en-US" sz="1100" b="1">
              <a:solidFill>
                <a:schemeClr val="dk1"/>
              </a:solidFill>
              <a:effectLst/>
              <a:latin typeface="+mn-lt"/>
              <a:ea typeface="+mn-ea"/>
              <a:cs typeface="+mn-cs"/>
            </a:rPr>
            <a:t>one level of unit cost and sale price</a:t>
          </a:r>
          <a:r>
            <a:rPr lang="en-US" sz="1100">
              <a:solidFill>
                <a:schemeClr val="dk1"/>
              </a:solidFill>
              <a:effectLst/>
              <a:latin typeface="+mn-lt"/>
              <a:ea typeface="+mn-ea"/>
              <a:cs typeface="+mn-cs"/>
            </a:rPr>
            <a:t>. The Cost of Goods Sold is fixed for each item, as is the profit margin.</a:t>
          </a:r>
        </a:p>
        <a:p>
          <a:pPr algn="l"/>
          <a:r>
            <a:rPr lang="en-US" sz="1100">
              <a:solidFill>
                <a:schemeClr val="dk1"/>
              </a:solidFill>
              <a:effectLst/>
              <a:latin typeface="+mn-lt"/>
              <a:ea typeface="+mn-ea"/>
              <a:cs typeface="+mn-cs"/>
            </a:rPr>
            <a:t>- If you experience changes in the sales price, do NOT update the cost and sales price in the Assumptions Sheet. Doing so will impact all previously entered Data.</a:t>
          </a:r>
        </a:p>
        <a:p>
          <a:pPr algn="l"/>
          <a:r>
            <a:rPr lang="en-US" sz="1100">
              <a:solidFill>
                <a:schemeClr val="dk1"/>
              </a:solidFill>
              <a:effectLst/>
              <a:latin typeface="+mn-lt"/>
              <a:ea typeface="+mn-ea"/>
              <a:cs typeface="+mn-cs"/>
            </a:rPr>
            <a:t>- Instead, manually update the sales price in the data entry sheet for each item under the new pricing. Ensure all relevant entries reflect this new price individually.</a:t>
          </a:r>
        </a:p>
        <a:p>
          <a:pPr algn="l"/>
          <a:r>
            <a:rPr lang="en-US" sz="1100" b="1" u="sng">
              <a:solidFill>
                <a:srgbClr val="FF0000"/>
              </a:solidFill>
              <a:effectLst/>
              <a:latin typeface="+mn-lt"/>
              <a:ea typeface="+mn-ea"/>
              <a:cs typeface="+mn-cs"/>
            </a:rPr>
            <a:t>Compatibility Information</a:t>
          </a:r>
        </a:p>
        <a:p>
          <a:pPr algn="l"/>
          <a:r>
            <a:rPr lang="en-US" sz="1100">
              <a:solidFill>
                <a:schemeClr val="dk1"/>
              </a:solidFill>
              <a:effectLst/>
              <a:latin typeface="+mn-lt"/>
              <a:ea typeface="+mn-ea"/>
              <a:cs typeface="+mn-cs"/>
            </a:rPr>
            <a:t>- This Excel template is compatible with </a:t>
          </a:r>
          <a:r>
            <a:rPr lang="en-US" sz="1100" b="1">
              <a:solidFill>
                <a:schemeClr val="dk1"/>
              </a:solidFill>
              <a:effectLst/>
              <a:latin typeface="+mn-lt"/>
              <a:ea typeface="+mn-ea"/>
              <a:cs typeface="+mn-cs"/>
            </a:rPr>
            <a:t>Excel 2013</a:t>
          </a:r>
          <a:r>
            <a:rPr lang="en-US" sz="1100">
              <a:solidFill>
                <a:schemeClr val="dk1"/>
              </a:solidFill>
              <a:effectLst/>
              <a:latin typeface="+mn-lt"/>
              <a:ea typeface="+mn-ea"/>
              <a:cs typeface="+mn-cs"/>
            </a:rPr>
            <a:t> and above; please ensure that you are using an appropriate version for optimal functionality.</a:t>
          </a:r>
        </a:p>
        <a:p>
          <a:pPr algn="l"/>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Important: Backup Your Template</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Before making any changes, please save a copy of the original template. This ensures that you keep all the original formulas intact in case you need to revert back.</a:t>
          </a:r>
        </a:p>
        <a:p>
          <a:pPr algn="l"/>
          <a:r>
            <a:rPr lang="en-US" sz="1100">
              <a:solidFill>
                <a:schemeClr val="dk1"/>
              </a:solidFill>
              <a:effectLst/>
              <a:latin typeface="+mn-lt"/>
              <a:ea typeface="+mn-ea"/>
              <a:cs typeface="+mn-cs"/>
            </a:rPr>
            <a:t>- To save, go to File &gt; Save As and choose a location on your computer.</a:t>
          </a:r>
        </a:p>
        <a:p>
          <a:pPr algn="l"/>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Step 1</a:t>
          </a:r>
          <a:r>
            <a:rPr lang="en-US" sz="1100">
              <a:solidFill>
                <a:schemeClr val="dk1"/>
              </a:solidFill>
              <a:effectLst/>
              <a:latin typeface="+mn-lt"/>
              <a:ea typeface="+mn-ea"/>
              <a:cs typeface="+mn-cs"/>
            </a:rPr>
            <a:t>: Update the Assumptions Sheet</a:t>
          </a:r>
        </a:p>
        <a:p>
          <a:pPr algn="l"/>
          <a:r>
            <a:rPr lang="en-US" sz="1100">
              <a:solidFill>
                <a:schemeClr val="dk1"/>
              </a:solidFill>
              <a:effectLst/>
              <a:latin typeface="+mn-lt"/>
              <a:ea typeface="+mn-ea"/>
              <a:cs typeface="+mn-cs"/>
            </a:rPr>
            <a:t>The Assumptions Sheet contains key variables that affect your sales analysis. Customize these assumptions based on your company's characteristics:</a:t>
          </a:r>
        </a:p>
        <a:p>
          <a:pPr algn="l"/>
          <a:r>
            <a:rPr lang="en-US" sz="1100" b="1">
              <a:solidFill>
                <a:schemeClr val="dk1"/>
              </a:solidFill>
              <a:effectLst/>
              <a:latin typeface="+mn-lt"/>
              <a:ea typeface="+mn-ea"/>
              <a:cs typeface="+mn-cs"/>
            </a:rPr>
            <a:t>1. Open the Assumptions Sheet:</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 Locate the tab labeled "Assumptions" at the bottom of the Excel window.</a:t>
          </a:r>
        </a:p>
        <a:p>
          <a:pPr algn="l"/>
          <a:r>
            <a:rPr lang="en-US" sz="1100" b="1">
              <a:solidFill>
                <a:schemeClr val="dk1"/>
              </a:solidFill>
              <a:effectLst/>
              <a:latin typeface="+mn-lt"/>
              <a:ea typeface="+mn-ea"/>
              <a:cs typeface="+mn-cs"/>
            </a:rPr>
            <a:t>2. Review Each Section:</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 Sales Categories: Update the names and definitions of the sales categories that apply to your business (e.g., Product Lines, Services Offered).</a:t>
          </a:r>
        </a:p>
        <a:p>
          <a:pPr algn="l"/>
          <a:r>
            <a:rPr lang="en-US" sz="1100">
              <a:solidFill>
                <a:schemeClr val="dk1"/>
              </a:solidFill>
              <a:effectLst/>
              <a:latin typeface="+mn-lt"/>
              <a:ea typeface="+mn-ea"/>
              <a:cs typeface="+mn-cs"/>
            </a:rPr>
            <a:t>   - Pricing Models: Enter any price variations or discounts that are applicable to your sales.</a:t>
          </a:r>
        </a:p>
        <a:p>
          <a:pPr algn="l"/>
          <a:r>
            <a:rPr lang="en-US" sz="1100">
              <a:solidFill>
                <a:schemeClr val="dk1"/>
              </a:solidFill>
              <a:effectLst/>
              <a:latin typeface="+mn-lt"/>
              <a:ea typeface="+mn-ea"/>
              <a:cs typeface="+mn-cs"/>
            </a:rPr>
            <a:t>   - Time Periods: Set the relevant time frames for your sales analyses (monthly, quarterly, and annually).</a:t>
          </a:r>
        </a:p>
        <a:p>
          <a:pPr algn="l"/>
          <a:r>
            <a:rPr lang="en-US" sz="1100" b="1">
              <a:solidFill>
                <a:schemeClr val="dk1"/>
              </a:solidFill>
              <a:effectLst/>
              <a:latin typeface="+mn-lt"/>
              <a:ea typeface="+mn-ea"/>
              <a:cs typeface="+mn-cs"/>
            </a:rPr>
            <a:t>3. Make Necessary Changes: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 Click on each cell in the Assumptions Sheet where data needs to be updated.</a:t>
          </a:r>
        </a:p>
        <a:p>
          <a:pPr algn="l"/>
          <a:r>
            <a:rPr lang="en-US" sz="1100">
              <a:solidFill>
                <a:schemeClr val="dk1"/>
              </a:solidFill>
              <a:effectLst/>
              <a:latin typeface="+mn-lt"/>
              <a:ea typeface="+mn-ea"/>
              <a:cs typeface="+mn-cs"/>
            </a:rPr>
            <a:t>   - Enter your customized data reflecting your company's actual figures.</a:t>
          </a:r>
        </a:p>
        <a:p>
          <a:pPr algn="l"/>
          <a:r>
            <a:rPr lang="en-US" sz="1100" b="1">
              <a:solidFill>
                <a:schemeClr val="dk1"/>
              </a:solidFill>
              <a:effectLst/>
              <a:latin typeface="+mn-lt"/>
              <a:ea typeface="+mn-ea"/>
              <a:cs typeface="+mn-cs"/>
            </a:rPr>
            <a:t>4. Ensure Data Consistency:</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 Double-check that all changes are consistent with your sales data for accurate analysis.</a:t>
          </a:r>
        </a:p>
        <a:p>
          <a:pPr algn="l"/>
          <a:r>
            <a:rPr lang="en-US" sz="1100" b="1">
              <a:solidFill>
                <a:schemeClr val="dk1"/>
              </a:solidFill>
              <a:effectLst/>
              <a:latin typeface="+mn-lt"/>
              <a:ea typeface="+mn-ea"/>
              <a:cs typeface="+mn-cs"/>
            </a:rPr>
            <a:t> Step 2</a:t>
          </a:r>
          <a:r>
            <a:rPr lang="en-US" sz="1100">
              <a:solidFill>
                <a:schemeClr val="dk1"/>
              </a:solidFill>
              <a:effectLst/>
              <a:latin typeface="+mn-lt"/>
              <a:ea typeface="+mn-ea"/>
              <a:cs typeface="+mn-cs"/>
            </a:rPr>
            <a:t>: Enter Your Sales Data</a:t>
          </a:r>
        </a:p>
        <a:p>
          <a:pPr algn="l"/>
          <a:r>
            <a:rPr lang="en-US" sz="1100">
              <a:solidFill>
                <a:schemeClr val="dk1"/>
              </a:solidFill>
              <a:effectLst/>
              <a:latin typeface="+mn-lt"/>
              <a:ea typeface="+mn-ea"/>
              <a:cs typeface="+mn-cs"/>
            </a:rPr>
            <a:t>Once the assumptions are set, you can begin entering your sales data:</a:t>
          </a:r>
        </a:p>
        <a:p>
          <a:pPr algn="l"/>
          <a:r>
            <a:rPr lang="en-US" sz="1100" b="1">
              <a:solidFill>
                <a:schemeClr val="dk1"/>
              </a:solidFill>
              <a:effectLst/>
              <a:latin typeface="+mn-lt"/>
              <a:ea typeface="+mn-ea"/>
              <a:cs typeface="+mn-cs"/>
            </a:rPr>
            <a:t>1. Navigate to the Sales Data Sheet:</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 Select the tab labeled "Sales Data."</a:t>
          </a:r>
        </a:p>
        <a:p>
          <a:pPr algn="l"/>
          <a:r>
            <a:rPr lang="en-US" sz="1100" b="1">
              <a:solidFill>
                <a:schemeClr val="dk1"/>
              </a:solidFill>
              <a:effectLst/>
              <a:latin typeface="+mn-lt"/>
              <a:ea typeface="+mn-ea"/>
              <a:cs typeface="+mn-cs"/>
            </a:rPr>
            <a:t>2. Input Your Sales Information:</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 Enter your sales data in the designated columns (e.g., Date, Product, Quantity Sold, Sales Amount).</a:t>
          </a:r>
        </a:p>
        <a:p>
          <a:pPr algn="l"/>
          <a:r>
            <a:rPr lang="en-US" sz="1100">
              <a:solidFill>
                <a:schemeClr val="dk1"/>
              </a:solidFill>
              <a:effectLst/>
              <a:latin typeface="+mn-lt"/>
              <a:ea typeface="+mn-ea"/>
              <a:cs typeface="+mn-cs"/>
            </a:rPr>
            <a:t>   - Ensure that the data follows the same format as shown in the template (e.g., date format).</a:t>
          </a:r>
        </a:p>
        <a:p>
          <a:pPr algn="l"/>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Step 3</a:t>
          </a:r>
          <a:r>
            <a:rPr lang="en-US" sz="1100">
              <a:solidFill>
                <a:schemeClr val="dk1"/>
              </a:solidFill>
              <a:effectLst/>
              <a:latin typeface="+mn-lt"/>
              <a:ea typeface="+mn-ea"/>
              <a:cs typeface="+mn-cs"/>
            </a:rPr>
            <a:t>: Analyze Your Sales Data</a:t>
          </a:r>
        </a:p>
        <a:p>
          <a:pPr algn="l"/>
          <a:r>
            <a:rPr lang="en-US" sz="1100">
              <a:solidFill>
                <a:schemeClr val="dk1"/>
              </a:solidFill>
              <a:effectLst/>
              <a:latin typeface="+mn-lt"/>
              <a:ea typeface="+mn-ea"/>
              <a:cs typeface="+mn-cs"/>
            </a:rPr>
            <a:t>The template is equipped with built-in analysis tools:</a:t>
          </a:r>
        </a:p>
        <a:p>
          <a:pPr algn="l"/>
          <a:r>
            <a:rPr lang="en-US" sz="1100" b="1">
              <a:solidFill>
                <a:schemeClr val="dk1"/>
              </a:solidFill>
              <a:effectLst/>
              <a:latin typeface="+mn-lt"/>
              <a:ea typeface="+mn-ea"/>
              <a:cs typeface="+mn-cs"/>
            </a:rPr>
            <a:t>1. Use the Analysis Dashboard:</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 Go to the tab labeled "Dashboard" or "Analysis."</a:t>
          </a:r>
        </a:p>
        <a:p>
          <a:pPr algn="l"/>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Click</a:t>
          </a:r>
          <a:r>
            <a:rPr lang="en-US" sz="1100" baseline="0">
              <a:solidFill>
                <a:schemeClr val="dk1"/>
              </a:solidFill>
              <a:effectLst/>
              <a:latin typeface="+mn-lt"/>
              <a:ea typeface="+mn-ea"/>
              <a:cs typeface="+mn-cs"/>
            </a:rPr>
            <a:t> in Toolbar </a:t>
          </a:r>
          <a:r>
            <a:rPr lang="en-US" sz="1100" b="1" baseline="0">
              <a:solidFill>
                <a:srgbClr val="C00000"/>
              </a:solidFill>
              <a:effectLst/>
              <a:latin typeface="+mn-lt"/>
              <a:ea typeface="+mn-ea"/>
              <a:cs typeface="+mn-cs"/>
            </a:rPr>
            <a:t>DATA/</a:t>
          </a:r>
          <a:r>
            <a:rPr lang="en-US" sz="1100" b="1">
              <a:solidFill>
                <a:srgbClr val="C00000"/>
              </a:solidFill>
              <a:effectLst/>
              <a:latin typeface="+mn-lt"/>
              <a:ea typeface="+mn-ea"/>
              <a:cs typeface="+mn-cs"/>
            </a:rPr>
            <a:t>Refresh All </a:t>
          </a:r>
          <a:r>
            <a:rPr lang="en-US" sz="1100">
              <a:solidFill>
                <a:schemeClr val="dk1"/>
              </a:solidFill>
              <a:effectLst/>
              <a:latin typeface="+mn-lt"/>
              <a:ea typeface="+mn-ea"/>
              <a:cs typeface="+mn-cs"/>
            </a:rPr>
            <a:t>to update Data </a:t>
          </a:r>
        </a:p>
        <a:p>
          <a:pPr algn="l"/>
          <a:r>
            <a:rPr lang="en-US" sz="1100">
              <a:solidFill>
                <a:schemeClr val="dk1"/>
              </a:solidFill>
              <a:effectLst/>
              <a:latin typeface="+mn-lt"/>
              <a:ea typeface="+mn-ea"/>
              <a:cs typeface="+mn-cs"/>
            </a:rPr>
            <a:t>   - This area provides visual representations (charts, graphs) of your sales performance based on the data entered.</a:t>
          </a:r>
        </a:p>
        <a:p>
          <a:pPr algn="l"/>
          <a:r>
            <a:rPr lang="en-US" sz="1100">
              <a:solidFill>
                <a:schemeClr val="dk1"/>
              </a:solidFill>
              <a:effectLst/>
              <a:latin typeface="+mn-lt"/>
              <a:ea typeface="+mn-ea"/>
              <a:cs typeface="+mn-cs"/>
            </a:rPr>
            <a:t>  </a:t>
          </a:r>
        </a:p>
        <a:p>
          <a:pPr algn="l"/>
          <a:r>
            <a:rPr lang="en-US" sz="1100" b="1">
              <a:solidFill>
                <a:schemeClr val="dk1"/>
              </a:solidFill>
              <a:effectLst/>
              <a:latin typeface="+mn-lt"/>
              <a:ea typeface="+mn-ea"/>
              <a:cs typeface="+mn-cs"/>
            </a:rPr>
            <a:t>2. Review Key Metrics: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 Metric indicators such as total sales, average sales per period, and sales trends over time will automatically update based on your data entries.</a:t>
          </a:r>
        </a:p>
        <a:p>
          <a:pPr algn="l"/>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Step 4</a:t>
          </a:r>
          <a:r>
            <a:rPr lang="en-US" sz="1100">
              <a:solidFill>
                <a:schemeClr val="dk1"/>
              </a:solidFill>
              <a:effectLst/>
              <a:latin typeface="+mn-lt"/>
              <a:ea typeface="+mn-ea"/>
              <a:cs typeface="+mn-cs"/>
            </a:rPr>
            <a:t>: Save Your Work Regularly</a:t>
          </a:r>
        </a:p>
        <a:p>
          <a:pPr algn="l"/>
          <a:r>
            <a:rPr lang="en-US" sz="1100">
              <a:solidFill>
                <a:schemeClr val="dk1"/>
              </a:solidFill>
              <a:effectLst/>
              <a:latin typeface="+mn-lt"/>
              <a:ea typeface="+mn-ea"/>
              <a:cs typeface="+mn-cs"/>
            </a:rPr>
            <a:t>- It is crucial to save your work regularly. Use Ctrl + S or go to File &gt; Save to ensure no data is lost during analysis.</a:t>
          </a:r>
        </a:p>
        <a:p>
          <a:pPr algn="l"/>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Step 5</a:t>
          </a:r>
          <a:r>
            <a:rPr lang="en-US" sz="1100">
              <a:solidFill>
                <a:schemeClr val="dk1"/>
              </a:solidFill>
              <a:effectLst/>
              <a:latin typeface="+mn-lt"/>
              <a:ea typeface="+mn-ea"/>
              <a:cs typeface="+mn-cs"/>
            </a:rPr>
            <a:t>: Print or Share Your Analysis</a:t>
          </a:r>
        </a:p>
        <a:p>
          <a:pPr algn="l"/>
          <a:r>
            <a:rPr lang="en-US" sz="1100">
              <a:solidFill>
                <a:schemeClr val="dk1"/>
              </a:solidFill>
              <a:effectLst/>
              <a:latin typeface="+mn-lt"/>
              <a:ea typeface="+mn-ea"/>
              <a:cs typeface="+mn-cs"/>
            </a:rPr>
            <a:t>- To print or share your sales analysis, go to File &gt; Print or File &gt; Share and follow the prompts.</a:t>
          </a:r>
        </a:p>
        <a:p>
          <a:pPr algn="l"/>
          <a:r>
            <a:rPr lang="en-US" sz="1100">
              <a:solidFill>
                <a:schemeClr val="dk1"/>
              </a:solidFill>
              <a:effectLst/>
              <a:latin typeface="+mn-lt"/>
              <a:ea typeface="+mn-ea"/>
              <a:cs typeface="+mn-cs"/>
            </a:rPr>
            <a:t>By following these instructions, users will be able to effectively analyze their sales data using your Excel template. Feel free to customize the content to better suit your specific requirements or company context.</a:t>
          </a: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0</xdr:row>
      <xdr:rowOff>0</xdr:rowOff>
    </xdr:from>
    <xdr:to>
      <xdr:col>15</xdr:col>
      <xdr:colOff>0</xdr:colOff>
      <xdr:row>4</xdr:row>
      <xdr:rowOff>38100</xdr:rowOff>
    </xdr:to>
    <xdr:sp macro="" textlink="">
      <xdr:nvSpPr>
        <xdr:cNvPr id="2" name="Rectangle 1"/>
        <xdr:cNvSpPr/>
      </xdr:nvSpPr>
      <xdr:spPr>
        <a:xfrm>
          <a:off x="2116667" y="0"/>
          <a:ext cx="10998200" cy="783167"/>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i="1"/>
            <a:t>COMPANY</a:t>
          </a:r>
          <a:r>
            <a:rPr lang="en-US" sz="2400" b="1" i="1" baseline="0"/>
            <a:t> NAME </a:t>
          </a:r>
          <a:r>
            <a:rPr lang="en-US" sz="2400" b="1" baseline="0"/>
            <a:t>Sales Dashboard</a:t>
          </a:r>
        </a:p>
        <a:p>
          <a:pPr algn="l"/>
          <a:r>
            <a:rPr lang="en-US" sz="1100" b="0" i="1"/>
            <a:t>Figures</a:t>
          </a:r>
          <a:r>
            <a:rPr lang="en-US" sz="1100" b="0" i="1" baseline="0"/>
            <a:t> in USD</a:t>
          </a:r>
          <a:endParaRPr lang="en-US" sz="1100" b="0" i="1"/>
        </a:p>
      </xdr:txBody>
    </xdr:sp>
    <xdr:clientData/>
  </xdr:twoCellAnchor>
  <xdr:twoCellAnchor>
    <xdr:from>
      <xdr:col>1</xdr:col>
      <xdr:colOff>312418</xdr:colOff>
      <xdr:row>4</xdr:row>
      <xdr:rowOff>177798</xdr:rowOff>
    </xdr:from>
    <xdr:to>
      <xdr:col>4</xdr:col>
      <xdr:colOff>812800</xdr:colOff>
      <xdr:row>7</xdr:row>
      <xdr:rowOff>118533</xdr:rowOff>
    </xdr:to>
    <xdr:sp macro="" textlink="">
      <xdr:nvSpPr>
        <xdr:cNvPr id="3" name="Rectangle 2"/>
        <xdr:cNvSpPr/>
      </xdr:nvSpPr>
      <xdr:spPr>
        <a:xfrm>
          <a:off x="2124285" y="922865"/>
          <a:ext cx="2532382" cy="49953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Total Sales</a:t>
          </a:r>
        </a:p>
      </xdr:txBody>
    </xdr:sp>
    <xdr:clientData/>
  </xdr:twoCellAnchor>
  <xdr:twoCellAnchor>
    <xdr:from>
      <xdr:col>4</xdr:col>
      <xdr:colOff>999066</xdr:colOff>
      <xdr:row>4</xdr:row>
      <xdr:rowOff>169333</xdr:rowOff>
    </xdr:from>
    <xdr:to>
      <xdr:col>7</xdr:col>
      <xdr:colOff>1182794</xdr:colOff>
      <xdr:row>7</xdr:row>
      <xdr:rowOff>101601</xdr:rowOff>
    </xdr:to>
    <xdr:sp macro="" textlink="">
      <xdr:nvSpPr>
        <xdr:cNvPr id="4" name="Rectangle 3"/>
        <xdr:cNvSpPr/>
      </xdr:nvSpPr>
      <xdr:spPr>
        <a:xfrm>
          <a:off x="4842933" y="914400"/>
          <a:ext cx="2664461" cy="491068"/>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Units</a:t>
          </a:r>
          <a:r>
            <a:rPr lang="en-US" sz="1100" b="1" baseline="0"/>
            <a:t> Sold</a:t>
          </a:r>
          <a:endParaRPr lang="en-US" sz="1100" b="1"/>
        </a:p>
      </xdr:txBody>
    </xdr:sp>
    <xdr:clientData/>
  </xdr:twoCellAnchor>
  <xdr:twoCellAnchor>
    <xdr:from>
      <xdr:col>9</xdr:col>
      <xdr:colOff>47413</xdr:colOff>
      <xdr:row>4</xdr:row>
      <xdr:rowOff>171873</xdr:rowOff>
    </xdr:from>
    <xdr:to>
      <xdr:col>11</xdr:col>
      <xdr:colOff>956734</xdr:colOff>
      <xdr:row>7</xdr:row>
      <xdr:rowOff>127000</xdr:rowOff>
    </xdr:to>
    <xdr:sp macro="" textlink="">
      <xdr:nvSpPr>
        <xdr:cNvPr id="5" name="Rectangle 4"/>
        <xdr:cNvSpPr/>
      </xdr:nvSpPr>
      <xdr:spPr>
        <a:xfrm>
          <a:off x="7896013" y="916940"/>
          <a:ext cx="2450254" cy="513927"/>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Average Price</a:t>
          </a:r>
        </a:p>
      </xdr:txBody>
    </xdr:sp>
    <xdr:clientData/>
  </xdr:twoCellAnchor>
  <xdr:twoCellAnchor>
    <xdr:from>
      <xdr:col>12</xdr:col>
      <xdr:colOff>127000</xdr:colOff>
      <xdr:row>4</xdr:row>
      <xdr:rowOff>162560</xdr:rowOff>
    </xdr:from>
    <xdr:to>
      <xdr:col>14</xdr:col>
      <xdr:colOff>1202267</xdr:colOff>
      <xdr:row>7</xdr:row>
      <xdr:rowOff>124460</xdr:rowOff>
    </xdr:to>
    <xdr:sp macro="" textlink="">
      <xdr:nvSpPr>
        <xdr:cNvPr id="6" name="Rectangle 5"/>
        <xdr:cNvSpPr/>
      </xdr:nvSpPr>
      <xdr:spPr>
        <a:xfrm>
          <a:off x="10532533" y="907627"/>
          <a:ext cx="2540001" cy="520700"/>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Gross Profit</a:t>
          </a:r>
        </a:p>
      </xdr:txBody>
    </xdr:sp>
    <xdr:clientData/>
  </xdr:twoCellAnchor>
  <xdr:twoCellAnchor>
    <xdr:from>
      <xdr:col>2</xdr:col>
      <xdr:colOff>15240</xdr:colOff>
      <xdr:row>8</xdr:row>
      <xdr:rowOff>144780</xdr:rowOff>
    </xdr:from>
    <xdr:to>
      <xdr:col>7</xdr:col>
      <xdr:colOff>1219200</xdr:colOff>
      <xdr:row>10</xdr:row>
      <xdr:rowOff>33866</xdr:rowOff>
    </xdr:to>
    <xdr:sp macro="" textlink="">
      <xdr:nvSpPr>
        <xdr:cNvPr id="7" name="Rectangle 6"/>
        <xdr:cNvSpPr/>
      </xdr:nvSpPr>
      <xdr:spPr>
        <a:xfrm>
          <a:off x="2140373" y="1634913"/>
          <a:ext cx="5530427" cy="261620"/>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Sales By Representetive</a:t>
          </a:r>
          <a:r>
            <a:rPr lang="en-US" sz="1100" baseline="0"/>
            <a:t> Sales</a:t>
          </a:r>
          <a:endParaRPr lang="en-US" sz="1100"/>
        </a:p>
      </xdr:txBody>
    </xdr:sp>
    <xdr:clientData/>
  </xdr:twoCellAnchor>
  <xdr:twoCellAnchor>
    <xdr:from>
      <xdr:col>9</xdr:col>
      <xdr:colOff>22860</xdr:colOff>
      <xdr:row>8</xdr:row>
      <xdr:rowOff>129539</xdr:rowOff>
    </xdr:from>
    <xdr:to>
      <xdr:col>14</xdr:col>
      <xdr:colOff>1210733</xdr:colOff>
      <xdr:row>10</xdr:row>
      <xdr:rowOff>25400</xdr:rowOff>
    </xdr:to>
    <xdr:sp macro="" textlink="">
      <xdr:nvSpPr>
        <xdr:cNvPr id="8" name="Rectangle 7"/>
        <xdr:cNvSpPr/>
      </xdr:nvSpPr>
      <xdr:spPr>
        <a:xfrm>
          <a:off x="7998460" y="1619672"/>
          <a:ext cx="5514340" cy="268395"/>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Sales Region</a:t>
          </a:r>
        </a:p>
      </xdr:txBody>
    </xdr:sp>
    <xdr:clientData/>
  </xdr:twoCellAnchor>
  <xdr:twoCellAnchor>
    <xdr:from>
      <xdr:col>2</xdr:col>
      <xdr:colOff>38100</xdr:colOff>
      <xdr:row>23</xdr:row>
      <xdr:rowOff>38100</xdr:rowOff>
    </xdr:from>
    <xdr:to>
      <xdr:col>14</xdr:col>
      <xdr:colOff>1181100</xdr:colOff>
      <xdr:row>24</xdr:row>
      <xdr:rowOff>114300</xdr:rowOff>
    </xdr:to>
    <xdr:sp macro="" textlink="">
      <xdr:nvSpPr>
        <xdr:cNvPr id="11" name="Rectangle 10"/>
        <xdr:cNvSpPr/>
      </xdr:nvSpPr>
      <xdr:spPr>
        <a:xfrm>
          <a:off x="2164080" y="4244340"/>
          <a:ext cx="10378440" cy="259080"/>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Sales &amp; Gross Profit</a:t>
          </a:r>
          <a:r>
            <a:rPr lang="en-US" sz="1100" b="1" baseline="0"/>
            <a:t> Margin</a:t>
          </a:r>
          <a:endParaRPr lang="en-US" sz="1100" b="1"/>
        </a:p>
      </xdr:txBody>
    </xdr:sp>
    <xdr:clientData/>
  </xdr:twoCellAnchor>
  <xdr:twoCellAnchor>
    <xdr:from>
      <xdr:col>2</xdr:col>
      <xdr:colOff>198120</xdr:colOff>
      <xdr:row>5</xdr:row>
      <xdr:rowOff>138853</xdr:rowOff>
    </xdr:from>
    <xdr:to>
      <xdr:col>4</xdr:col>
      <xdr:colOff>548640</xdr:colOff>
      <xdr:row>7</xdr:row>
      <xdr:rowOff>100753</xdr:rowOff>
    </xdr:to>
    <xdr:sp macro="" textlink="Analyze!A4">
      <xdr:nvSpPr>
        <xdr:cNvPr id="12" name="TextBox 11"/>
        <xdr:cNvSpPr txBox="1"/>
      </xdr:nvSpPr>
      <xdr:spPr>
        <a:xfrm>
          <a:off x="2323253" y="1070186"/>
          <a:ext cx="2069254" cy="334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6D5D8476-0E40-4379-8CBE-CB2C027AE04E}" type="TxLink">
            <a:rPr lang="en-US" sz="2000" b="1" i="0" u="none" strike="noStrike">
              <a:solidFill>
                <a:schemeClr val="bg1"/>
              </a:solidFill>
              <a:latin typeface="Calibri"/>
              <a:ea typeface="Calibri"/>
              <a:cs typeface="Calibri"/>
            </a:rPr>
            <a:pPr algn="ctr"/>
            <a:t> 456,678 </a:t>
          </a:fld>
          <a:endParaRPr lang="en-US" sz="2000" b="1">
            <a:solidFill>
              <a:schemeClr val="bg1"/>
            </a:solidFill>
          </a:endParaRPr>
        </a:p>
      </xdr:txBody>
    </xdr:sp>
    <xdr:clientData/>
  </xdr:twoCellAnchor>
  <xdr:twoCellAnchor>
    <xdr:from>
      <xdr:col>5</xdr:col>
      <xdr:colOff>392008</xdr:colOff>
      <xdr:row>5</xdr:row>
      <xdr:rowOff>107526</xdr:rowOff>
    </xdr:from>
    <xdr:to>
      <xdr:col>7</xdr:col>
      <xdr:colOff>742528</xdr:colOff>
      <xdr:row>7</xdr:row>
      <xdr:rowOff>93132</xdr:rowOff>
    </xdr:to>
    <xdr:sp macro="" textlink="Analyze!B4">
      <xdr:nvSpPr>
        <xdr:cNvPr id="13" name="TextBox 12"/>
        <xdr:cNvSpPr txBox="1"/>
      </xdr:nvSpPr>
      <xdr:spPr>
        <a:xfrm>
          <a:off x="5251875" y="1038859"/>
          <a:ext cx="1815253"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fld id="{1E0D195A-A2D8-4C46-8A3C-B17A0DCB45E6}" type="TxLink">
            <a:rPr lang="en-US" sz="2000" b="1" i="0" u="none" strike="noStrike">
              <a:solidFill>
                <a:schemeClr val="bg1"/>
              </a:solidFill>
              <a:latin typeface="Calibri"/>
              <a:ea typeface="Calibri"/>
              <a:cs typeface="Calibri"/>
            </a:rPr>
            <a:pPr marL="0" indent="0" algn="ctr"/>
            <a:t> 15,561 </a:t>
          </a:fld>
          <a:endParaRPr lang="en-US" sz="2000" b="1" i="0" u="none" strike="noStrike">
            <a:solidFill>
              <a:schemeClr val="bg1"/>
            </a:solidFill>
            <a:latin typeface="Calibri"/>
            <a:ea typeface="Calibri"/>
            <a:cs typeface="Calibri"/>
          </a:endParaRPr>
        </a:p>
      </xdr:txBody>
    </xdr:sp>
    <xdr:clientData/>
  </xdr:twoCellAnchor>
  <xdr:twoCellAnchor>
    <xdr:from>
      <xdr:col>9</xdr:col>
      <xdr:colOff>298027</xdr:colOff>
      <xdr:row>5</xdr:row>
      <xdr:rowOff>121920</xdr:rowOff>
    </xdr:from>
    <xdr:to>
      <xdr:col>11</xdr:col>
      <xdr:colOff>648547</xdr:colOff>
      <xdr:row>7</xdr:row>
      <xdr:rowOff>83820</xdr:rowOff>
    </xdr:to>
    <xdr:sp macro="" textlink="Analyze!C4">
      <xdr:nvSpPr>
        <xdr:cNvPr id="15" name="TextBox 14"/>
        <xdr:cNvSpPr txBox="1"/>
      </xdr:nvSpPr>
      <xdr:spPr>
        <a:xfrm>
          <a:off x="8146627" y="1053253"/>
          <a:ext cx="1891453" cy="334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fld id="{357111E1-8EEC-4815-ABE6-A037D382C436}" type="TxLink">
            <a:rPr lang="en-US" sz="2000" b="1" i="0" u="none" strike="noStrike">
              <a:solidFill>
                <a:schemeClr val="bg1"/>
              </a:solidFill>
              <a:latin typeface="Calibri"/>
              <a:ea typeface="Calibri"/>
              <a:cs typeface="Calibri"/>
            </a:rPr>
            <a:pPr marL="0" indent="0" algn="ctr"/>
            <a:t> $27.28 </a:t>
          </a:fld>
          <a:endParaRPr lang="en-US" sz="2000" b="1" i="0" u="none" strike="noStrike">
            <a:solidFill>
              <a:schemeClr val="bg1"/>
            </a:solidFill>
            <a:latin typeface="Calibri"/>
            <a:ea typeface="Calibri"/>
            <a:cs typeface="Calibri"/>
          </a:endParaRPr>
        </a:p>
      </xdr:txBody>
    </xdr:sp>
    <xdr:clientData/>
  </xdr:twoCellAnchor>
  <xdr:twoCellAnchor>
    <xdr:from>
      <xdr:col>12</xdr:col>
      <xdr:colOff>492759</xdr:colOff>
      <xdr:row>5</xdr:row>
      <xdr:rowOff>146472</xdr:rowOff>
    </xdr:from>
    <xdr:to>
      <xdr:col>14</xdr:col>
      <xdr:colOff>843279</xdr:colOff>
      <xdr:row>7</xdr:row>
      <xdr:rowOff>146472</xdr:rowOff>
    </xdr:to>
    <xdr:sp macro="" textlink="Analyze!D4">
      <xdr:nvSpPr>
        <xdr:cNvPr id="16" name="TextBox 15"/>
        <xdr:cNvSpPr txBox="1"/>
      </xdr:nvSpPr>
      <xdr:spPr>
        <a:xfrm>
          <a:off x="10898292" y="1077805"/>
          <a:ext cx="1815254" cy="372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fld id="{BDA5FCBB-83EE-4DFB-B3A6-14E0B9A831A9}" type="TxLink">
            <a:rPr lang="en-US" sz="2000" b="1" i="0" u="none" strike="noStrike">
              <a:solidFill>
                <a:schemeClr val="bg1"/>
              </a:solidFill>
              <a:latin typeface="Calibri"/>
              <a:ea typeface="Calibri"/>
              <a:cs typeface="Calibri"/>
            </a:rPr>
            <a:pPr marL="0" indent="0" algn="ctr"/>
            <a:t> 76,113 </a:t>
          </a:fld>
          <a:endParaRPr lang="en-US" sz="2000" b="1" i="0" u="none" strike="noStrike">
            <a:solidFill>
              <a:schemeClr val="bg1"/>
            </a:solidFill>
            <a:latin typeface="Calibri"/>
            <a:ea typeface="Calibri"/>
            <a:cs typeface="Calibri"/>
          </a:endParaRPr>
        </a:p>
      </xdr:txBody>
    </xdr:sp>
    <xdr:clientData/>
  </xdr:twoCellAnchor>
  <xdr:twoCellAnchor>
    <xdr:from>
      <xdr:col>2</xdr:col>
      <xdr:colOff>15240</xdr:colOff>
      <xdr:row>25</xdr:row>
      <xdr:rowOff>15240</xdr:rowOff>
    </xdr:from>
    <xdr:to>
      <xdr:col>14</xdr:col>
      <xdr:colOff>739140</xdr:colOff>
      <xdr:row>40</xdr:row>
      <xdr:rowOff>15240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236220</xdr:colOff>
      <xdr:row>0</xdr:row>
      <xdr:rowOff>45720</xdr:rowOff>
    </xdr:from>
    <xdr:to>
      <xdr:col>14</xdr:col>
      <xdr:colOff>891540</xdr:colOff>
      <xdr:row>3</xdr:row>
      <xdr:rowOff>144780</xdr:rowOff>
    </xdr:to>
    <xdr:sp macro="" textlink="">
      <xdr:nvSpPr>
        <xdr:cNvPr id="23" name="Oval 22"/>
        <xdr:cNvSpPr/>
      </xdr:nvSpPr>
      <xdr:spPr>
        <a:xfrm>
          <a:off x="10835640" y="45720"/>
          <a:ext cx="1417320" cy="6477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Company Logo</a:t>
          </a:r>
        </a:p>
      </xdr:txBody>
    </xdr:sp>
    <xdr:clientData/>
  </xdr:twoCellAnchor>
  <xdr:twoCellAnchor>
    <xdr:from>
      <xdr:col>0</xdr:col>
      <xdr:colOff>144780</xdr:colOff>
      <xdr:row>0</xdr:row>
      <xdr:rowOff>121920</xdr:rowOff>
    </xdr:from>
    <xdr:to>
      <xdr:col>0</xdr:col>
      <xdr:colOff>1752600</xdr:colOff>
      <xdr:row>4</xdr:row>
      <xdr:rowOff>0</xdr:rowOff>
    </xdr:to>
    <xdr:sp macro="" textlink="">
      <xdr:nvSpPr>
        <xdr:cNvPr id="24" name="Oval 23"/>
        <xdr:cNvSpPr/>
      </xdr:nvSpPr>
      <xdr:spPr>
        <a:xfrm>
          <a:off x="144780" y="121920"/>
          <a:ext cx="1607820" cy="609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Company Logo</a:t>
          </a:r>
        </a:p>
      </xdr:txBody>
    </xdr:sp>
    <xdr:clientData/>
  </xdr:twoCellAnchor>
  <xdr:twoCellAnchor editAs="oneCell">
    <xdr:from>
      <xdr:col>0</xdr:col>
      <xdr:colOff>0</xdr:colOff>
      <xdr:row>22</xdr:row>
      <xdr:rowOff>182033</xdr:rowOff>
    </xdr:from>
    <xdr:to>
      <xdr:col>1</xdr:col>
      <xdr:colOff>16933</xdr:colOff>
      <xdr:row>27</xdr:row>
      <xdr:rowOff>169333</xdr:rowOff>
    </xdr:to>
    <mc:AlternateContent xmlns:mc="http://schemas.openxmlformats.org/markup-compatibility/2006" xmlns:a14="http://schemas.microsoft.com/office/drawing/2010/main">
      <mc:Choice Requires="a14">
        <xdr:graphicFrame macro="">
          <xdr:nvGraphicFramePr>
            <xdr:cNvPr id="10" name="Sales Type 1"/>
            <xdr:cNvGraphicFramePr/>
          </xdr:nvGraphicFramePr>
          <xdr:xfrm>
            <a:off x="0" y="0"/>
            <a:ext cx="0" cy="0"/>
          </xdr:xfrm>
          <a:graphic>
            <a:graphicData uri="http://schemas.microsoft.com/office/drawing/2010/slicer">
              <sle:slicer xmlns:sle="http://schemas.microsoft.com/office/drawing/2010/slicer" name="Sales Type 1"/>
            </a:graphicData>
          </a:graphic>
        </xdr:graphicFrame>
      </mc:Choice>
      <mc:Fallback xmlns="">
        <xdr:sp macro="" textlink="">
          <xdr:nvSpPr>
            <xdr:cNvPr id="0" name=""/>
            <xdr:cNvSpPr>
              <a:spLocks noTextEdit="1"/>
            </xdr:cNvSpPr>
          </xdr:nvSpPr>
          <xdr:spPr>
            <a:xfrm>
              <a:off x="0" y="4279900"/>
              <a:ext cx="1828800" cy="91863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15</xdr:row>
      <xdr:rowOff>46565</xdr:rowOff>
    </xdr:from>
    <xdr:to>
      <xdr:col>1</xdr:col>
      <xdr:colOff>22860</xdr:colOff>
      <xdr:row>23</xdr:row>
      <xdr:rowOff>3385</xdr:rowOff>
    </xdr:to>
    <mc:AlternateContent xmlns:mc="http://schemas.openxmlformats.org/markup-compatibility/2006" xmlns:a14="http://schemas.microsoft.com/office/drawing/2010/main">
      <mc:Choice Requires="a14">
        <xdr:graphicFrame macro="">
          <xdr:nvGraphicFramePr>
            <xdr:cNvPr id="14" name="Quarter 1"/>
            <xdr:cNvGraphicFramePr/>
          </xdr:nvGraphicFramePr>
          <xdr:xfrm>
            <a:off x="0" y="0"/>
            <a:ext cx="0" cy="0"/>
          </xdr:xfrm>
          <a:graphic>
            <a:graphicData uri="http://schemas.microsoft.com/office/drawing/2010/slicer">
              <sle:slicer xmlns:sle="http://schemas.microsoft.com/office/drawing/2010/slicer" name="Quarter 1"/>
            </a:graphicData>
          </a:graphic>
        </xdr:graphicFrame>
      </mc:Choice>
      <mc:Fallback xmlns="">
        <xdr:sp macro="" textlink="">
          <xdr:nvSpPr>
            <xdr:cNvPr id="0" name=""/>
            <xdr:cNvSpPr>
              <a:spLocks noTextEdit="1"/>
            </xdr:cNvSpPr>
          </xdr:nvSpPr>
          <xdr:spPr>
            <a:xfrm>
              <a:off x="0" y="2840565"/>
              <a:ext cx="1828800" cy="144356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5</xdr:row>
      <xdr:rowOff>5079</xdr:rowOff>
    </xdr:from>
    <xdr:to>
      <xdr:col>1</xdr:col>
      <xdr:colOff>22860</xdr:colOff>
      <xdr:row>15</xdr:row>
      <xdr:rowOff>90593</xdr:rowOff>
    </xdr:to>
    <mc:AlternateContent xmlns:mc="http://schemas.openxmlformats.org/markup-compatibility/2006" xmlns:a14="http://schemas.microsoft.com/office/drawing/2010/main">
      <mc:Choice Requires="a14">
        <xdr:graphicFrame macro="">
          <xdr:nvGraphicFramePr>
            <xdr:cNvPr id="17" name="Region"/>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0" y="919479"/>
              <a:ext cx="1836420" cy="191431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Faysal" refreshedDate="45704.164239699072" createdVersion="5" refreshedVersion="5" minRefreshableVersion="3" recordCount="711">
  <cacheSource type="worksheet">
    <worksheetSource name="Transactions"/>
  </cacheSource>
  <cacheFields count="19">
    <cacheField name="Date" numFmtId="167">
      <sharedItems containsSemiMixedTypes="0" containsNonDate="0" containsDate="1" containsString="0" minDate="2025-01-01T00:00:00" maxDate="2026-01-01T00:00:00"/>
    </cacheField>
    <cacheField name="Month" numFmtId="1">
      <sharedItems containsSemiMixedTypes="0" containsString="0" containsNumber="1" containsInteger="1" minValue="1" maxValue="12"/>
    </cacheField>
    <cacheField name="Quarter" numFmtId="1">
      <sharedItems containsBlank="1" count="5">
        <s v="Q1"/>
        <s v="Q2"/>
        <s v="Q3"/>
        <s v="Q4"/>
        <m u="1"/>
      </sharedItems>
    </cacheField>
    <cacheField name="Sales Type" numFmtId="1">
      <sharedItems count="2">
        <s v="Product"/>
        <s v="Service"/>
      </sharedItems>
    </cacheField>
    <cacheField name="Product/ Service Name" numFmtId="0">
      <sharedItems/>
    </cacheField>
    <cacheField name="Customer Name" numFmtId="0">
      <sharedItems/>
    </cacheField>
    <cacheField name="Sales Region/Location" numFmtId="0">
      <sharedItems containsBlank="1" count="7">
        <s v="Region A"/>
        <s v="Region D"/>
        <s v="Region E"/>
        <s v="Region F"/>
        <s v="Region B"/>
        <s v="Region C"/>
        <m u="1"/>
      </sharedItems>
    </cacheField>
    <cacheField name="Quantity Sold" numFmtId="0">
      <sharedItems containsSemiMixedTypes="0" containsString="0" containsNumber="1" containsInteger="1" minValue="3" maxValue="500"/>
    </cacheField>
    <cacheField name="Unit Price" numFmtId="0">
      <sharedItems containsSemiMixedTypes="0" containsString="0" containsNumber="1" minValue="3" maxValue="108"/>
    </cacheField>
    <cacheField name="Net of Sale" numFmtId="166">
      <sharedItems containsSemiMixedTypes="0" containsString="0" containsNumber="1" minValue="60" maxValue="36000"/>
    </cacheField>
    <cacheField name="Output VAT(Liability)" numFmtId="43">
      <sharedItems containsSemiMixedTypes="0" containsString="0" containsNumber="1" minValue="6" maxValue="3600"/>
    </cacheField>
    <cacheField name="Sales With VAT" numFmtId="43">
      <sharedItems containsSemiMixedTypes="0" containsString="0" containsNumber="1" minValue="66" maxValue="39600"/>
    </cacheField>
    <cacheField name="Payment Method" numFmtId="0">
      <sharedItems/>
    </cacheField>
    <cacheField name="Sales Representative/Team" numFmtId="0">
      <sharedItems containsBlank="1" count="10">
        <s v="Georges"/>
        <s v="Ahmed"/>
        <s v="Willams"/>
        <s v="Edgar"/>
        <s v="Daren"/>
        <s v="Sarah"/>
        <s v="Ester"/>
        <s v="Jiema"/>
        <s v="Antony"/>
        <m u="1"/>
      </sharedItems>
    </cacheField>
    <cacheField name="Customer  Feedback/Notes" numFmtId="0">
      <sharedItems/>
    </cacheField>
    <cacheField name="COGS" numFmtId="0">
      <sharedItems containsSemiMixedTypes="0" containsString="0" containsNumber="1" containsInteger="1" minValue="50" maxValue="30000"/>
    </cacheField>
    <cacheField name="Gross Profit" numFmtId="0">
      <sharedItems containsSemiMixedTypes="0" containsString="0" containsNumber="1" minValue="10" maxValue="6000"/>
    </cacheField>
    <cacheField name="Input VAT (Assets)" numFmtId="43">
      <sharedItems containsSemiMixedTypes="0" containsString="0" containsNumber="1" minValue="5" maxValue="3000"/>
    </cacheField>
    <cacheField name="VAT Payable A/C" numFmtId="43">
      <sharedItems containsSemiMixedTypes="0" containsString="0" containsNumber="1" minValue="1" maxValue="6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711">
  <r>
    <d v="2025-01-01T00:00:00"/>
    <n v="1"/>
    <x v="0"/>
    <x v="0"/>
    <s v="Product 01"/>
    <s v="Customer A"/>
    <x v="0"/>
    <n v="100"/>
    <n v="60"/>
    <n v="6000"/>
    <n v="600"/>
    <n v="6600.0000000000009"/>
    <s v="Cash"/>
    <x v="0"/>
    <s v="Positive"/>
    <n v="5000"/>
    <n v="1000"/>
    <n v="500"/>
    <n v="100"/>
  </r>
  <r>
    <d v="2025-01-02T00:00:00"/>
    <n v="1"/>
    <x v="0"/>
    <x v="0"/>
    <s v="Product 02"/>
    <s v="Customer A"/>
    <x v="0"/>
    <n v="101"/>
    <n v="36"/>
    <n v="3636"/>
    <n v="363.6"/>
    <n v="3999.6000000000004"/>
    <s v="Bank Transfer"/>
    <x v="1"/>
    <s v="Neutral"/>
    <n v="3030"/>
    <n v="606"/>
    <n v="303"/>
    <n v="60.600000000000023"/>
  </r>
  <r>
    <d v="2025-01-02T00:00:00"/>
    <n v="1"/>
    <x v="0"/>
    <x v="0"/>
    <s v="Product 04"/>
    <s v="Customer A"/>
    <x v="1"/>
    <n v="3"/>
    <n v="72"/>
    <n v="216"/>
    <n v="21.6"/>
    <n v="237.60000000000002"/>
    <s v="Cheques"/>
    <x v="2"/>
    <s v="Positive"/>
    <n v="180"/>
    <n v="36"/>
    <n v="18"/>
    <n v="3.6000000000000014"/>
  </r>
  <r>
    <d v="2025-01-03T00:00:00"/>
    <n v="1"/>
    <x v="0"/>
    <x v="0"/>
    <s v="Product 03"/>
    <s v="Customer A"/>
    <x v="0"/>
    <n v="102"/>
    <n v="48"/>
    <n v="4896"/>
    <n v="489.6"/>
    <n v="5385.6"/>
    <s v="Cash"/>
    <x v="3"/>
    <s v="Neutral"/>
    <n v="4080"/>
    <n v="816"/>
    <n v="408"/>
    <n v="81.600000000000023"/>
  </r>
  <r>
    <d v="2025-01-05T00:00:00"/>
    <n v="1"/>
    <x v="0"/>
    <x v="0"/>
    <s v="Product 05"/>
    <s v="Customer A"/>
    <x v="2"/>
    <n v="15"/>
    <n v="15.6"/>
    <n v="234"/>
    <n v="23.400000000000002"/>
    <n v="257.40000000000003"/>
    <s v="Cheques"/>
    <x v="2"/>
    <s v="Positive"/>
    <n v="195"/>
    <n v="39"/>
    <n v="19.5"/>
    <n v="3.9000000000000021"/>
  </r>
  <r>
    <d v="2025-01-06T00:00:00"/>
    <n v="1"/>
    <x v="0"/>
    <x v="0"/>
    <s v="Product 06"/>
    <s v="Customer A"/>
    <x v="3"/>
    <n v="20"/>
    <n v="19.2"/>
    <n v="384"/>
    <n v="38.400000000000006"/>
    <n v="422.40000000000003"/>
    <s v="On Credit"/>
    <x v="4"/>
    <s v="Positive"/>
    <n v="320"/>
    <n v="64"/>
    <n v="32"/>
    <n v="6.4000000000000057"/>
  </r>
  <r>
    <d v="2025-01-07T00:00:00"/>
    <n v="1"/>
    <x v="0"/>
    <x v="0"/>
    <s v="Product 07"/>
    <s v="Customer A"/>
    <x v="0"/>
    <n v="20"/>
    <n v="30"/>
    <n v="600"/>
    <n v="60"/>
    <n v="660"/>
    <s v="Bank Transfer"/>
    <x v="5"/>
    <s v="Negative"/>
    <n v="500"/>
    <n v="100"/>
    <n v="50"/>
    <n v="10"/>
  </r>
  <r>
    <d v="2025-01-07T00:00:00"/>
    <n v="1"/>
    <x v="0"/>
    <x v="0"/>
    <s v="Product 08"/>
    <s v="Customer G"/>
    <x v="4"/>
    <n v="20"/>
    <n v="108"/>
    <n v="2160"/>
    <n v="216"/>
    <n v="2376"/>
    <s v="On Credit"/>
    <x v="6"/>
    <s v="Positive"/>
    <n v="1800"/>
    <n v="360"/>
    <n v="180"/>
    <n v="36"/>
  </r>
  <r>
    <d v="2025-01-08T00:00:00"/>
    <n v="1"/>
    <x v="0"/>
    <x v="0"/>
    <s v="Product 15"/>
    <s v="Customer A"/>
    <x v="5"/>
    <n v="20"/>
    <n v="18"/>
    <n v="360"/>
    <n v="36"/>
    <n v="396.00000000000006"/>
    <s v="On Credit"/>
    <x v="7"/>
    <s v="Neutral"/>
    <n v="300"/>
    <n v="60"/>
    <n v="30"/>
    <n v="6"/>
  </r>
  <r>
    <d v="2025-01-08T00:00:00"/>
    <n v="1"/>
    <x v="0"/>
    <x v="0"/>
    <s v="Product 10"/>
    <s v="Customer E"/>
    <x v="3"/>
    <n v="20"/>
    <n v="7.1999999999999993"/>
    <n v="144"/>
    <n v="14.4"/>
    <n v="158.4"/>
    <s v="On Credit"/>
    <x v="2"/>
    <s v="Neutral"/>
    <n v="120"/>
    <n v="24"/>
    <n v="12"/>
    <n v="2.4000000000000004"/>
  </r>
  <r>
    <d v="2025-01-08T00:00:00"/>
    <n v="1"/>
    <x v="0"/>
    <x v="0"/>
    <s v="Product 17"/>
    <s v="Customer A"/>
    <x v="2"/>
    <n v="20"/>
    <n v="9.6"/>
    <n v="192"/>
    <n v="19.200000000000003"/>
    <n v="211.20000000000002"/>
    <s v="Credit Card"/>
    <x v="4"/>
    <s v="Positive"/>
    <n v="160"/>
    <n v="32"/>
    <n v="16"/>
    <n v="3.2000000000000028"/>
  </r>
  <r>
    <d v="2025-01-09T00:00:00"/>
    <n v="1"/>
    <x v="0"/>
    <x v="0"/>
    <s v="Product 12"/>
    <s v="Customer A"/>
    <x v="3"/>
    <n v="20"/>
    <n v="55.199999999999996"/>
    <n v="1104"/>
    <n v="110.4"/>
    <n v="1214.4000000000001"/>
    <s v="Credit Card"/>
    <x v="7"/>
    <s v="Positive"/>
    <n v="920"/>
    <n v="184"/>
    <n v="92"/>
    <n v="18.400000000000006"/>
  </r>
  <r>
    <d v="2025-01-10T00:00:00"/>
    <n v="1"/>
    <x v="0"/>
    <x v="0"/>
    <s v="Product 13"/>
    <s v="Customer A"/>
    <x v="0"/>
    <n v="20"/>
    <n v="26.4"/>
    <n v="528"/>
    <n v="52.800000000000004"/>
    <n v="580.80000000000007"/>
    <s v="Credit Card"/>
    <x v="0"/>
    <s v="Positive"/>
    <n v="440"/>
    <n v="88"/>
    <n v="44"/>
    <n v="8.8000000000000043"/>
  </r>
  <r>
    <d v="2025-01-10T00:00:00"/>
    <n v="1"/>
    <x v="0"/>
    <x v="0"/>
    <s v="Product 14"/>
    <s v="Customer A"/>
    <x v="4"/>
    <n v="20"/>
    <n v="25.2"/>
    <n v="504"/>
    <n v="50.400000000000006"/>
    <n v="554.40000000000009"/>
    <s v="Credit Card"/>
    <x v="6"/>
    <s v="Positive"/>
    <n v="420"/>
    <n v="84"/>
    <n v="42"/>
    <n v="8.4000000000000057"/>
  </r>
  <r>
    <d v="2025-01-11T00:00:00"/>
    <n v="1"/>
    <x v="0"/>
    <x v="0"/>
    <s v="Product 15"/>
    <s v="Customer A"/>
    <x v="3"/>
    <n v="20"/>
    <n v="18"/>
    <n v="360"/>
    <n v="36"/>
    <n v="396.00000000000006"/>
    <s v="Credit Card"/>
    <x v="8"/>
    <s v="Positive"/>
    <n v="300"/>
    <n v="60"/>
    <n v="30"/>
    <n v="6"/>
  </r>
  <r>
    <d v="2025-01-11T00:00:00"/>
    <n v="1"/>
    <x v="0"/>
    <x v="0"/>
    <s v="Product 16"/>
    <s v="Customer A"/>
    <x v="1"/>
    <n v="20"/>
    <n v="10.799999999999999"/>
    <n v="215.99999999999997"/>
    <n v="21.599999999999998"/>
    <n v="237.6"/>
    <s v="Credit Card"/>
    <x v="7"/>
    <s v="Neutral"/>
    <n v="180"/>
    <n v="35.999999999999972"/>
    <n v="18"/>
    <n v="3.5999999999999979"/>
  </r>
  <r>
    <d v="2025-01-12T00:00:00"/>
    <n v="1"/>
    <x v="0"/>
    <x v="0"/>
    <s v="Product 17"/>
    <s v="Customer A"/>
    <x v="2"/>
    <n v="20"/>
    <n v="9.6"/>
    <n v="192"/>
    <n v="19.200000000000003"/>
    <n v="211.20000000000002"/>
    <s v="Bank Transfer"/>
    <x v="1"/>
    <s v="Neutral"/>
    <n v="160"/>
    <n v="32"/>
    <n v="16"/>
    <n v="3.2000000000000028"/>
  </r>
  <r>
    <d v="2025-01-13T00:00:00"/>
    <n v="1"/>
    <x v="0"/>
    <x v="0"/>
    <s v="Product 18"/>
    <s v="Customer A"/>
    <x v="3"/>
    <n v="20"/>
    <n v="4.8"/>
    <n v="96"/>
    <n v="9.6000000000000014"/>
    <n v="105.60000000000001"/>
    <s v="Credit Card"/>
    <x v="5"/>
    <s v="Positive"/>
    <n v="80"/>
    <n v="16"/>
    <n v="8"/>
    <n v="1.6000000000000014"/>
  </r>
  <r>
    <d v="2025-01-13T00:00:00"/>
    <n v="1"/>
    <x v="0"/>
    <x v="0"/>
    <s v="Product 19"/>
    <s v="Customer A"/>
    <x v="0"/>
    <n v="20"/>
    <n v="3"/>
    <n v="60"/>
    <n v="6"/>
    <n v="66"/>
    <s v="Cash"/>
    <x v="3"/>
    <s v="Positive"/>
    <n v="50"/>
    <n v="10"/>
    <n v="5"/>
    <n v="1"/>
  </r>
  <r>
    <d v="2025-01-13T00:00:00"/>
    <n v="1"/>
    <x v="0"/>
    <x v="0"/>
    <s v="Product 20"/>
    <s v="Customer A"/>
    <x v="4"/>
    <n v="20"/>
    <n v="48"/>
    <n v="960"/>
    <n v="96"/>
    <n v="1056"/>
    <s v="Cash"/>
    <x v="4"/>
    <s v="Positive"/>
    <n v="800"/>
    <n v="160"/>
    <n v="80"/>
    <n v="16"/>
  </r>
  <r>
    <d v="2025-01-14T00:00:00"/>
    <n v="1"/>
    <x v="0"/>
    <x v="0"/>
    <s v="Product 21"/>
    <s v="Customer A"/>
    <x v="5"/>
    <n v="20"/>
    <n v="15.6"/>
    <n v="312"/>
    <n v="31.200000000000003"/>
    <n v="343.20000000000005"/>
    <s v="Cash"/>
    <x v="2"/>
    <s v="Positive"/>
    <n v="260"/>
    <n v="52"/>
    <n v="26"/>
    <n v="5.2000000000000028"/>
  </r>
  <r>
    <d v="2025-01-15T00:00:00"/>
    <n v="1"/>
    <x v="0"/>
    <x v="0"/>
    <s v="Product 22"/>
    <s v="Customer A"/>
    <x v="1"/>
    <n v="20"/>
    <n v="18"/>
    <n v="360"/>
    <n v="36"/>
    <n v="396.00000000000006"/>
    <s v="Cheques"/>
    <x v="0"/>
    <s v="Positive"/>
    <n v="300"/>
    <n v="60"/>
    <n v="30"/>
    <n v="6"/>
  </r>
  <r>
    <d v="2025-01-15T00:00:00"/>
    <n v="1"/>
    <x v="0"/>
    <x v="0"/>
    <s v="Product 23"/>
    <s v="Customer A"/>
    <x v="2"/>
    <n v="20"/>
    <n v="36"/>
    <n v="720"/>
    <n v="72"/>
    <n v="792.00000000000011"/>
    <s v="Cheques"/>
    <x v="1"/>
    <s v="Neutral"/>
    <n v="600"/>
    <n v="120"/>
    <n v="60"/>
    <n v="12"/>
  </r>
  <r>
    <d v="2025-01-17T00:00:00"/>
    <n v="1"/>
    <x v="0"/>
    <x v="1"/>
    <s v="Service 01"/>
    <s v="Customer A"/>
    <x v="3"/>
    <n v="20"/>
    <n v="24"/>
    <n v="480"/>
    <n v="48"/>
    <n v="528"/>
    <s v="On Credit"/>
    <x v="3"/>
    <s v="Neutral"/>
    <n v="400"/>
    <n v="80"/>
    <n v="40"/>
    <n v="8"/>
  </r>
  <r>
    <d v="2025-01-17T00:00:00"/>
    <n v="1"/>
    <x v="0"/>
    <x v="1"/>
    <s v="Service 02"/>
    <s v="Customer A"/>
    <x v="0"/>
    <n v="20"/>
    <n v="24"/>
    <n v="480"/>
    <n v="48"/>
    <n v="528"/>
    <s v="Bank Transfer"/>
    <x v="2"/>
    <s v="Positive"/>
    <n v="400"/>
    <n v="80"/>
    <n v="40"/>
    <n v="8"/>
  </r>
  <r>
    <d v="2025-01-17T00:00:00"/>
    <n v="1"/>
    <x v="0"/>
    <x v="1"/>
    <s v="Service 03"/>
    <s v="Customer A"/>
    <x v="4"/>
    <n v="20"/>
    <n v="7.1999999999999993"/>
    <n v="144"/>
    <n v="14.4"/>
    <n v="158.4"/>
    <s v="On Credit"/>
    <x v="2"/>
    <s v="Positive"/>
    <n v="120"/>
    <n v="24"/>
    <n v="12"/>
    <n v="2.4000000000000004"/>
  </r>
  <r>
    <d v="2025-01-17T00:00:00"/>
    <n v="1"/>
    <x v="0"/>
    <x v="1"/>
    <s v="Service 04"/>
    <s v="Customer A"/>
    <x v="5"/>
    <n v="20"/>
    <n v="7.1999999999999993"/>
    <n v="144"/>
    <n v="14.4"/>
    <n v="158.4"/>
    <s v="On Credit"/>
    <x v="4"/>
    <s v="Positive"/>
    <n v="120"/>
    <n v="24"/>
    <n v="12"/>
    <n v="2.4000000000000004"/>
  </r>
  <r>
    <d v="2025-01-17T00:00:00"/>
    <n v="1"/>
    <x v="0"/>
    <x v="1"/>
    <s v="Service 05"/>
    <s v="Customer A"/>
    <x v="1"/>
    <n v="20"/>
    <n v="7.1999999999999993"/>
    <n v="144"/>
    <n v="14.4"/>
    <n v="158.4"/>
    <s v="On Credit"/>
    <x v="5"/>
    <s v="Positive"/>
    <n v="120"/>
    <n v="24"/>
    <n v="12"/>
    <n v="2.4000000000000004"/>
  </r>
  <r>
    <d v="2025-01-17T00:00:00"/>
    <n v="1"/>
    <x v="0"/>
    <x v="1"/>
    <s v="Service 06"/>
    <s v="Customer A"/>
    <x v="2"/>
    <n v="20"/>
    <n v="7.1999999999999993"/>
    <n v="144"/>
    <n v="14.4"/>
    <n v="158.4"/>
    <s v="Credit Card"/>
    <x v="6"/>
    <s v="Positive"/>
    <n v="120"/>
    <n v="24"/>
    <n v="12"/>
    <n v="2.4000000000000004"/>
  </r>
  <r>
    <d v="2025-01-18T00:00:00"/>
    <n v="1"/>
    <x v="0"/>
    <x v="1"/>
    <s v="Service 07"/>
    <s v="Customer A"/>
    <x v="3"/>
    <n v="20"/>
    <n v="6"/>
    <n v="120"/>
    <n v="12"/>
    <n v="132"/>
    <s v="Credit Card"/>
    <x v="7"/>
    <s v="Neutral"/>
    <n v="100"/>
    <n v="20"/>
    <n v="10"/>
    <n v="2"/>
  </r>
  <r>
    <d v="2025-01-20T00:00:00"/>
    <n v="1"/>
    <x v="0"/>
    <x v="1"/>
    <s v="Service 08"/>
    <s v="Customer A"/>
    <x v="0"/>
    <n v="20"/>
    <n v="6"/>
    <n v="120"/>
    <n v="12"/>
    <n v="132"/>
    <s v="Credit Card"/>
    <x v="2"/>
    <s v="Neutral"/>
    <n v="100"/>
    <n v="20"/>
    <n v="10"/>
    <n v="2"/>
  </r>
  <r>
    <d v="2025-01-20T00:00:00"/>
    <n v="1"/>
    <x v="0"/>
    <x v="1"/>
    <s v="Service 09"/>
    <s v="Customer A"/>
    <x v="4"/>
    <n v="20"/>
    <n v="6"/>
    <n v="120"/>
    <n v="12"/>
    <n v="132"/>
    <s v="Credit Card"/>
    <x v="4"/>
    <s v="Positive"/>
    <n v="100"/>
    <n v="20"/>
    <n v="10"/>
    <n v="2"/>
  </r>
  <r>
    <d v="2025-01-21T00:00:00"/>
    <n v="1"/>
    <x v="0"/>
    <x v="1"/>
    <s v="Service 10"/>
    <s v="Customer A"/>
    <x v="5"/>
    <n v="20"/>
    <n v="9.6"/>
    <n v="192"/>
    <n v="19.200000000000003"/>
    <n v="211.20000000000002"/>
    <s v="Credit Card"/>
    <x v="7"/>
    <s v="Positive"/>
    <n v="160"/>
    <n v="32"/>
    <n v="16"/>
    <n v="3.2000000000000028"/>
  </r>
  <r>
    <d v="2025-01-23T00:00:00"/>
    <n v="1"/>
    <x v="0"/>
    <x v="1"/>
    <s v="Service 11"/>
    <s v="Customer A"/>
    <x v="1"/>
    <n v="20"/>
    <n v="10.799999999999999"/>
    <n v="215.99999999999997"/>
    <n v="21.599999999999998"/>
    <n v="237.6"/>
    <s v="Credit Card"/>
    <x v="0"/>
    <s v="Positive"/>
    <n v="180"/>
    <n v="35.999999999999972"/>
    <n v="18"/>
    <n v="3.5999999999999979"/>
  </r>
  <r>
    <d v="2025-01-23T00:00:00"/>
    <n v="1"/>
    <x v="0"/>
    <x v="1"/>
    <s v="Service 12"/>
    <s v="Customer A"/>
    <x v="2"/>
    <n v="20"/>
    <n v="18"/>
    <n v="360"/>
    <n v="36"/>
    <n v="396.00000000000006"/>
    <s v="Bank Transfer"/>
    <x v="6"/>
    <s v="Positive"/>
    <n v="300"/>
    <n v="60"/>
    <n v="30"/>
    <n v="6"/>
  </r>
  <r>
    <d v="2025-01-24T00:00:00"/>
    <n v="1"/>
    <x v="0"/>
    <x v="1"/>
    <s v="Service 13"/>
    <s v="Customer A"/>
    <x v="3"/>
    <n v="20"/>
    <n v="36"/>
    <n v="720"/>
    <n v="72"/>
    <n v="792.00000000000011"/>
    <s v="Credit Card"/>
    <x v="8"/>
    <s v="Positive"/>
    <n v="600"/>
    <n v="120"/>
    <n v="60"/>
    <n v="12"/>
  </r>
  <r>
    <d v="2025-01-24T00:00:00"/>
    <n v="1"/>
    <x v="0"/>
    <x v="1"/>
    <s v="Service 14"/>
    <s v="Customer A"/>
    <x v="0"/>
    <n v="20"/>
    <n v="16.8"/>
    <n v="336"/>
    <n v="33.6"/>
    <n v="369.6"/>
    <s v="Cash"/>
    <x v="7"/>
    <s v="Neutral"/>
    <n v="280"/>
    <n v="56"/>
    <n v="28"/>
    <n v="5.6000000000000014"/>
  </r>
  <r>
    <d v="2025-01-24T00:00:00"/>
    <n v="1"/>
    <x v="0"/>
    <x v="1"/>
    <s v="Service 15"/>
    <s v="Customer A"/>
    <x v="4"/>
    <n v="20"/>
    <n v="72"/>
    <n v="1440"/>
    <n v="144"/>
    <n v="1584.0000000000002"/>
    <s v="Cash"/>
    <x v="1"/>
    <s v="Neutral"/>
    <n v="1200"/>
    <n v="240"/>
    <n v="120"/>
    <n v="24"/>
  </r>
  <r>
    <d v="2025-01-25T00:00:00"/>
    <n v="1"/>
    <x v="0"/>
    <x v="1"/>
    <s v="Service 16"/>
    <s v="Customer A"/>
    <x v="5"/>
    <n v="20"/>
    <n v="15.6"/>
    <n v="312"/>
    <n v="31.200000000000003"/>
    <n v="343.20000000000005"/>
    <s v="Cash"/>
    <x v="5"/>
    <s v="Positive"/>
    <n v="260"/>
    <n v="52"/>
    <n v="26"/>
    <n v="5.2000000000000028"/>
  </r>
  <r>
    <d v="2025-01-26T00:00:00"/>
    <n v="1"/>
    <x v="0"/>
    <x v="1"/>
    <s v="Service 17"/>
    <s v="Customer A"/>
    <x v="1"/>
    <n v="20"/>
    <n v="48"/>
    <n v="960"/>
    <n v="96"/>
    <n v="1056"/>
    <s v="Cheques"/>
    <x v="3"/>
    <s v="Positive"/>
    <n v="800"/>
    <n v="160"/>
    <n v="80"/>
    <n v="16"/>
  </r>
  <r>
    <d v="2025-01-26T00:00:00"/>
    <n v="1"/>
    <x v="0"/>
    <x v="1"/>
    <s v="Service 18"/>
    <s v="Customer A"/>
    <x v="2"/>
    <n v="20"/>
    <n v="18"/>
    <n v="360"/>
    <n v="36"/>
    <n v="396.00000000000006"/>
    <s v="Cheques"/>
    <x v="4"/>
    <s v="Positive"/>
    <n v="300"/>
    <n v="60"/>
    <n v="30"/>
    <n v="6"/>
  </r>
  <r>
    <d v="2025-01-29T00:00:00"/>
    <n v="1"/>
    <x v="0"/>
    <x v="1"/>
    <s v="Service 19"/>
    <s v="Customer A"/>
    <x v="3"/>
    <n v="20"/>
    <n v="72"/>
    <n v="1440"/>
    <n v="144"/>
    <n v="1584.0000000000002"/>
    <s v="On Credit"/>
    <x v="2"/>
    <s v="Positive"/>
    <n v="1200"/>
    <n v="240"/>
    <n v="120"/>
    <n v="24"/>
  </r>
  <r>
    <d v="2025-01-29T00:00:00"/>
    <n v="1"/>
    <x v="0"/>
    <x v="1"/>
    <s v="Service 20"/>
    <s v="Customer A"/>
    <x v="0"/>
    <n v="20"/>
    <n v="16.8"/>
    <n v="336"/>
    <n v="33.6"/>
    <n v="369.6"/>
    <s v="Bank Transfer"/>
    <x v="0"/>
    <s v="Positive"/>
    <n v="280"/>
    <n v="56"/>
    <n v="28"/>
    <n v="5.6000000000000014"/>
  </r>
  <r>
    <d v="2025-01-29T00:00:00"/>
    <n v="1"/>
    <x v="0"/>
    <x v="1"/>
    <s v="Service 21"/>
    <s v="Customer A"/>
    <x v="4"/>
    <n v="20"/>
    <n v="18"/>
    <n v="360"/>
    <n v="36"/>
    <n v="396.00000000000006"/>
    <s v="On Credit"/>
    <x v="1"/>
    <s v="Neutral"/>
    <n v="300"/>
    <n v="60"/>
    <n v="30"/>
    <n v="6"/>
  </r>
  <r>
    <d v="2025-01-30T00:00:00"/>
    <n v="1"/>
    <x v="0"/>
    <x v="1"/>
    <s v="Service 22"/>
    <s v="Customer A"/>
    <x v="5"/>
    <n v="20"/>
    <n v="4.8"/>
    <n v="96"/>
    <n v="9.6000000000000014"/>
    <n v="105.60000000000001"/>
    <s v="On Credit"/>
    <x v="3"/>
    <s v="Neutral"/>
    <n v="80"/>
    <n v="16"/>
    <n v="8"/>
    <n v="1.6000000000000014"/>
  </r>
  <r>
    <d v="2025-01-30T00:00:00"/>
    <n v="1"/>
    <x v="0"/>
    <x v="0"/>
    <s v="Product 01"/>
    <s v="Customer A"/>
    <x v="1"/>
    <n v="20"/>
    <n v="60"/>
    <n v="1200"/>
    <n v="120"/>
    <n v="1320"/>
    <s v="On Credit"/>
    <x v="2"/>
    <s v="Positive"/>
    <n v="1000"/>
    <n v="200"/>
    <n v="100"/>
    <n v="20"/>
  </r>
  <r>
    <d v="2025-01-31T00:00:00"/>
    <n v="1"/>
    <x v="0"/>
    <x v="0"/>
    <s v="Product 02"/>
    <s v="Customer A"/>
    <x v="2"/>
    <n v="20"/>
    <n v="36"/>
    <n v="720"/>
    <n v="72"/>
    <n v="792.00000000000011"/>
    <s v="Credit Card"/>
    <x v="2"/>
    <s v="Positive"/>
    <n v="600"/>
    <n v="120"/>
    <n v="60"/>
    <n v="12"/>
  </r>
  <r>
    <d v="2025-01-31T00:00:00"/>
    <n v="1"/>
    <x v="0"/>
    <x v="0"/>
    <s v="Product 03"/>
    <s v="Customer A"/>
    <x v="3"/>
    <n v="20"/>
    <n v="48"/>
    <n v="960"/>
    <n v="96"/>
    <n v="1056"/>
    <s v="Credit Card"/>
    <x v="4"/>
    <s v="Positive"/>
    <n v="800"/>
    <n v="160"/>
    <n v="80"/>
    <n v="16"/>
  </r>
  <r>
    <d v="2025-01-31T00:00:00"/>
    <n v="1"/>
    <x v="0"/>
    <x v="0"/>
    <s v="Product 04"/>
    <s v="Customer A"/>
    <x v="0"/>
    <n v="20"/>
    <n v="72"/>
    <n v="1440"/>
    <n v="144"/>
    <n v="1584.0000000000002"/>
    <s v="Credit Card"/>
    <x v="5"/>
    <s v="Positive"/>
    <n v="1200"/>
    <n v="240"/>
    <n v="120"/>
    <n v="24"/>
  </r>
  <r>
    <d v="2025-01-31T00:00:00"/>
    <n v="1"/>
    <x v="0"/>
    <x v="0"/>
    <s v="Product 05"/>
    <s v="Customer A"/>
    <x v="4"/>
    <n v="20"/>
    <n v="15.6"/>
    <n v="312"/>
    <n v="31.200000000000003"/>
    <n v="343.20000000000005"/>
    <s v="Credit Card"/>
    <x v="6"/>
    <s v="Positive"/>
    <n v="260"/>
    <n v="52"/>
    <n v="26"/>
    <n v="5.2000000000000028"/>
  </r>
  <r>
    <d v="2025-02-01T00:00:00"/>
    <n v="2"/>
    <x v="0"/>
    <x v="0"/>
    <s v="Product 06"/>
    <s v="Customer A"/>
    <x v="5"/>
    <n v="20"/>
    <n v="19.2"/>
    <n v="384"/>
    <n v="38.400000000000006"/>
    <n v="422.40000000000003"/>
    <s v="Credit Card"/>
    <x v="7"/>
    <s v="Neutral"/>
    <n v="320"/>
    <n v="64"/>
    <n v="32"/>
    <n v="6.4000000000000057"/>
  </r>
  <r>
    <d v="2025-02-02T00:00:00"/>
    <n v="2"/>
    <x v="0"/>
    <x v="0"/>
    <s v="Product 07"/>
    <s v="Customer A"/>
    <x v="1"/>
    <n v="20"/>
    <n v="30"/>
    <n v="600"/>
    <n v="60"/>
    <n v="660"/>
    <s v="Credit Card"/>
    <x v="2"/>
    <s v="Neutral"/>
    <n v="500"/>
    <n v="100"/>
    <n v="50"/>
    <n v="10"/>
  </r>
  <r>
    <d v="2025-02-02T00:00:00"/>
    <n v="2"/>
    <x v="0"/>
    <x v="0"/>
    <s v="Product 08"/>
    <s v="Customer A"/>
    <x v="2"/>
    <n v="20"/>
    <n v="108"/>
    <n v="2160"/>
    <n v="216"/>
    <n v="2376"/>
    <s v="Bank Transfer"/>
    <x v="4"/>
    <s v="Positive"/>
    <n v="1800"/>
    <n v="360"/>
    <n v="180"/>
    <n v="36"/>
  </r>
  <r>
    <d v="2025-02-02T00:00:00"/>
    <n v="2"/>
    <x v="0"/>
    <x v="0"/>
    <s v="Product 09"/>
    <s v="Customer A"/>
    <x v="3"/>
    <n v="20"/>
    <n v="48"/>
    <n v="960"/>
    <n v="96"/>
    <n v="1056"/>
    <s v="Credit Card"/>
    <x v="7"/>
    <s v="Positive"/>
    <n v="800"/>
    <n v="160"/>
    <n v="80"/>
    <n v="16"/>
  </r>
  <r>
    <d v="2025-02-03T00:00:00"/>
    <n v="2"/>
    <x v="0"/>
    <x v="0"/>
    <s v="Product 10"/>
    <s v="Customer A"/>
    <x v="0"/>
    <n v="20"/>
    <n v="7.1999999999999993"/>
    <n v="144"/>
    <n v="14.4"/>
    <n v="158.4"/>
    <s v="Cash"/>
    <x v="0"/>
    <s v="Positive"/>
    <n v="120"/>
    <n v="24"/>
    <n v="12"/>
    <n v="2.4000000000000004"/>
  </r>
  <r>
    <d v="2025-02-04T00:00:00"/>
    <n v="2"/>
    <x v="0"/>
    <x v="0"/>
    <s v="Product 11"/>
    <s v="Customer A"/>
    <x v="4"/>
    <n v="20"/>
    <n v="60"/>
    <n v="1200"/>
    <n v="120"/>
    <n v="1320"/>
    <s v="Cash"/>
    <x v="6"/>
    <s v="Positive"/>
    <n v="1000"/>
    <n v="200"/>
    <n v="100"/>
    <n v="20"/>
  </r>
  <r>
    <d v="2025-02-04T00:00:00"/>
    <n v="2"/>
    <x v="0"/>
    <x v="0"/>
    <s v="Product 12"/>
    <s v="Customer A"/>
    <x v="5"/>
    <n v="20"/>
    <n v="55.199999999999996"/>
    <n v="1104"/>
    <n v="110.4"/>
    <n v="1214.4000000000001"/>
    <s v="Cash"/>
    <x v="8"/>
    <s v="Positive"/>
    <n v="920"/>
    <n v="184"/>
    <n v="92"/>
    <n v="18.400000000000006"/>
  </r>
  <r>
    <d v="2025-02-05T00:00:00"/>
    <n v="2"/>
    <x v="0"/>
    <x v="0"/>
    <s v="Product 13"/>
    <s v="Customer A"/>
    <x v="1"/>
    <n v="20"/>
    <n v="26.4"/>
    <n v="528"/>
    <n v="52.800000000000004"/>
    <n v="580.80000000000007"/>
    <s v="Cheques"/>
    <x v="7"/>
    <s v="Neutral"/>
    <n v="440"/>
    <n v="88"/>
    <n v="44"/>
    <n v="8.8000000000000043"/>
  </r>
  <r>
    <d v="2025-02-05T00:00:00"/>
    <n v="2"/>
    <x v="0"/>
    <x v="0"/>
    <s v="Product 14"/>
    <s v="Customer A"/>
    <x v="2"/>
    <n v="20"/>
    <n v="25.2"/>
    <n v="504"/>
    <n v="50.400000000000006"/>
    <n v="554.40000000000009"/>
    <s v="Cheques"/>
    <x v="1"/>
    <s v="Neutral"/>
    <n v="420"/>
    <n v="84"/>
    <n v="42"/>
    <n v="8.4000000000000057"/>
  </r>
  <r>
    <d v="2025-02-05T00:00:00"/>
    <n v="2"/>
    <x v="0"/>
    <x v="0"/>
    <s v="Product 15"/>
    <s v="Customer A"/>
    <x v="3"/>
    <n v="20"/>
    <n v="18"/>
    <n v="360"/>
    <n v="36"/>
    <n v="396.00000000000006"/>
    <s v="On Credit"/>
    <x v="5"/>
    <s v="Positive"/>
    <n v="300"/>
    <n v="60"/>
    <n v="30"/>
    <n v="6"/>
  </r>
  <r>
    <d v="2025-02-05T00:00:00"/>
    <n v="2"/>
    <x v="0"/>
    <x v="0"/>
    <s v="Product 16"/>
    <s v="Customer A"/>
    <x v="0"/>
    <n v="20"/>
    <n v="10.799999999999999"/>
    <n v="215.99999999999997"/>
    <n v="21.599999999999998"/>
    <n v="237.6"/>
    <s v="Bank Transfer"/>
    <x v="3"/>
    <s v="Positive"/>
    <n v="180"/>
    <n v="35.999999999999972"/>
    <n v="18"/>
    <n v="3.5999999999999979"/>
  </r>
  <r>
    <d v="2025-02-06T00:00:00"/>
    <n v="2"/>
    <x v="0"/>
    <x v="0"/>
    <s v="Product 17"/>
    <s v="Customer A"/>
    <x v="4"/>
    <n v="20"/>
    <n v="9.6"/>
    <n v="192"/>
    <n v="19.200000000000003"/>
    <n v="211.20000000000002"/>
    <s v="On Credit"/>
    <x v="4"/>
    <s v="Positive"/>
    <n v="160"/>
    <n v="32"/>
    <n v="16"/>
    <n v="3.2000000000000028"/>
  </r>
  <r>
    <d v="2025-02-07T00:00:00"/>
    <n v="2"/>
    <x v="0"/>
    <x v="0"/>
    <s v="Product 18"/>
    <s v="Customer A"/>
    <x v="5"/>
    <n v="20"/>
    <n v="4.8"/>
    <n v="96"/>
    <n v="9.6000000000000014"/>
    <n v="105.60000000000001"/>
    <s v="On Credit"/>
    <x v="2"/>
    <s v="Positive"/>
    <n v="80"/>
    <n v="16"/>
    <n v="8"/>
    <n v="1.6000000000000014"/>
  </r>
  <r>
    <d v="2025-02-07T00:00:00"/>
    <n v="2"/>
    <x v="0"/>
    <x v="0"/>
    <s v="Product 19"/>
    <s v="Customer A"/>
    <x v="1"/>
    <n v="20"/>
    <n v="3"/>
    <n v="60"/>
    <n v="6"/>
    <n v="66"/>
    <s v="On Credit"/>
    <x v="0"/>
    <s v="Positive"/>
    <n v="50"/>
    <n v="10"/>
    <n v="5"/>
    <n v="1"/>
  </r>
  <r>
    <d v="2025-02-09T00:00:00"/>
    <n v="2"/>
    <x v="0"/>
    <x v="0"/>
    <s v="Product 20"/>
    <s v="Customer A"/>
    <x v="2"/>
    <n v="20"/>
    <n v="48"/>
    <n v="960"/>
    <n v="96"/>
    <n v="1056"/>
    <s v="Credit Card"/>
    <x v="1"/>
    <s v="Neutral"/>
    <n v="800"/>
    <n v="160"/>
    <n v="80"/>
    <n v="16"/>
  </r>
  <r>
    <d v="2025-02-09T00:00:00"/>
    <n v="2"/>
    <x v="0"/>
    <x v="0"/>
    <s v="Product 21"/>
    <s v="Customer A"/>
    <x v="3"/>
    <n v="20"/>
    <n v="15.6"/>
    <n v="312"/>
    <n v="31.200000000000003"/>
    <n v="343.20000000000005"/>
    <s v="Credit Card"/>
    <x v="3"/>
    <s v="Neutral"/>
    <n v="260"/>
    <n v="52"/>
    <n v="26"/>
    <n v="5.2000000000000028"/>
  </r>
  <r>
    <d v="2025-02-09T00:00:00"/>
    <n v="2"/>
    <x v="0"/>
    <x v="0"/>
    <s v="Product 22"/>
    <s v="Customer A"/>
    <x v="0"/>
    <n v="20"/>
    <n v="18"/>
    <n v="360"/>
    <n v="36"/>
    <n v="396.00000000000006"/>
    <s v="Credit Card"/>
    <x v="2"/>
    <s v="Positive"/>
    <n v="300"/>
    <n v="60"/>
    <n v="30"/>
    <n v="6"/>
  </r>
  <r>
    <d v="2025-02-09T00:00:00"/>
    <n v="2"/>
    <x v="0"/>
    <x v="0"/>
    <s v="Product 23"/>
    <s v="Customer A"/>
    <x v="4"/>
    <n v="20"/>
    <n v="36"/>
    <n v="720"/>
    <n v="72"/>
    <n v="792.00000000000011"/>
    <s v="Credit Card"/>
    <x v="2"/>
    <s v="Positive"/>
    <n v="600"/>
    <n v="120"/>
    <n v="60"/>
    <n v="12"/>
  </r>
  <r>
    <d v="2025-02-09T00:00:00"/>
    <n v="2"/>
    <x v="0"/>
    <x v="1"/>
    <s v="Service 01"/>
    <s v="Customer A"/>
    <x v="5"/>
    <n v="20"/>
    <n v="24"/>
    <n v="480"/>
    <n v="48"/>
    <n v="528"/>
    <s v="Credit Card"/>
    <x v="4"/>
    <s v="Positive"/>
    <n v="400"/>
    <n v="80"/>
    <n v="40"/>
    <n v="8"/>
  </r>
  <r>
    <d v="2025-02-10T00:00:00"/>
    <n v="2"/>
    <x v="0"/>
    <x v="1"/>
    <s v="Service 02"/>
    <s v="Customer A"/>
    <x v="1"/>
    <n v="20"/>
    <n v="24"/>
    <n v="480"/>
    <n v="48"/>
    <n v="528"/>
    <s v="Credit Card"/>
    <x v="5"/>
    <s v="Positive"/>
    <n v="400"/>
    <n v="80"/>
    <n v="40"/>
    <n v="8"/>
  </r>
  <r>
    <d v="2025-02-10T00:00:00"/>
    <n v="2"/>
    <x v="0"/>
    <x v="1"/>
    <s v="Service 03"/>
    <s v="Customer A"/>
    <x v="2"/>
    <n v="20"/>
    <n v="7.1999999999999993"/>
    <n v="144"/>
    <n v="14.4"/>
    <n v="158.4"/>
    <s v="Bank Transfer"/>
    <x v="6"/>
    <s v="Positive"/>
    <n v="120"/>
    <n v="24"/>
    <n v="12"/>
    <n v="2.4000000000000004"/>
  </r>
  <r>
    <d v="2025-02-11T00:00:00"/>
    <n v="2"/>
    <x v="0"/>
    <x v="1"/>
    <s v="Service 04"/>
    <s v="Customer A"/>
    <x v="3"/>
    <n v="20"/>
    <n v="7.1999999999999993"/>
    <n v="144"/>
    <n v="14.4"/>
    <n v="158.4"/>
    <s v="Credit Card"/>
    <x v="7"/>
    <s v="Neutral"/>
    <n v="120"/>
    <n v="24"/>
    <n v="12"/>
    <n v="2.4000000000000004"/>
  </r>
  <r>
    <d v="2025-02-11T00:00:00"/>
    <n v="2"/>
    <x v="0"/>
    <x v="1"/>
    <s v="Service 05"/>
    <s v="Customer A"/>
    <x v="0"/>
    <n v="20"/>
    <n v="7.1999999999999993"/>
    <n v="144"/>
    <n v="14.4"/>
    <n v="158.4"/>
    <s v="Cash"/>
    <x v="2"/>
    <s v="Neutral"/>
    <n v="120"/>
    <n v="24"/>
    <n v="12"/>
    <n v="2.4000000000000004"/>
  </r>
  <r>
    <d v="2025-02-11T00:00:00"/>
    <n v="2"/>
    <x v="0"/>
    <x v="1"/>
    <s v="Service 06"/>
    <s v="Customer A"/>
    <x v="4"/>
    <n v="20"/>
    <n v="7.1999999999999993"/>
    <n v="144"/>
    <n v="14.4"/>
    <n v="158.4"/>
    <s v="Cash"/>
    <x v="4"/>
    <s v="Positive"/>
    <n v="120"/>
    <n v="24"/>
    <n v="12"/>
    <n v="2.4000000000000004"/>
  </r>
  <r>
    <d v="2025-02-11T00:00:00"/>
    <n v="2"/>
    <x v="0"/>
    <x v="1"/>
    <s v="Service 07"/>
    <s v="Customer A"/>
    <x v="5"/>
    <n v="20"/>
    <n v="6"/>
    <n v="120"/>
    <n v="12"/>
    <n v="132"/>
    <s v="Cash"/>
    <x v="7"/>
    <s v="Positive"/>
    <n v="100"/>
    <n v="20"/>
    <n v="10"/>
    <n v="2"/>
  </r>
  <r>
    <d v="2025-02-12T00:00:00"/>
    <n v="2"/>
    <x v="0"/>
    <x v="1"/>
    <s v="Service 08"/>
    <s v="Customer A"/>
    <x v="1"/>
    <n v="20"/>
    <n v="6"/>
    <n v="120"/>
    <n v="12"/>
    <n v="132"/>
    <s v="Cheques"/>
    <x v="0"/>
    <s v="Positive"/>
    <n v="100"/>
    <n v="20"/>
    <n v="10"/>
    <n v="2"/>
  </r>
  <r>
    <d v="2025-02-13T00:00:00"/>
    <n v="2"/>
    <x v="0"/>
    <x v="1"/>
    <s v="Service 09"/>
    <s v="Customer A"/>
    <x v="2"/>
    <n v="20"/>
    <n v="6"/>
    <n v="120"/>
    <n v="12"/>
    <n v="132"/>
    <s v="Cheques"/>
    <x v="6"/>
    <s v="Positive"/>
    <n v="100"/>
    <n v="20"/>
    <n v="10"/>
    <n v="2"/>
  </r>
  <r>
    <d v="2025-02-13T00:00:00"/>
    <n v="2"/>
    <x v="0"/>
    <x v="1"/>
    <s v="Service 10"/>
    <s v="Customer A"/>
    <x v="3"/>
    <n v="20"/>
    <n v="9.6"/>
    <n v="192"/>
    <n v="19.200000000000003"/>
    <n v="211.20000000000002"/>
    <s v="On Credit"/>
    <x v="8"/>
    <s v="Positive"/>
    <n v="160"/>
    <n v="32"/>
    <n v="16"/>
    <n v="3.2000000000000028"/>
  </r>
  <r>
    <d v="2025-02-14T00:00:00"/>
    <n v="2"/>
    <x v="0"/>
    <x v="1"/>
    <s v="Service 11"/>
    <s v="Customer A"/>
    <x v="0"/>
    <n v="20"/>
    <n v="10.799999999999999"/>
    <n v="215.99999999999997"/>
    <n v="21.599999999999998"/>
    <n v="237.6"/>
    <s v="Bank Transfer"/>
    <x v="7"/>
    <s v="Neutral"/>
    <n v="180"/>
    <n v="35.999999999999972"/>
    <n v="18"/>
    <n v="3.5999999999999979"/>
  </r>
  <r>
    <d v="2025-02-14T00:00:00"/>
    <n v="2"/>
    <x v="0"/>
    <x v="1"/>
    <s v="Service 12"/>
    <s v="Customer A"/>
    <x v="4"/>
    <n v="20"/>
    <n v="18"/>
    <n v="360"/>
    <n v="36"/>
    <n v="396.00000000000006"/>
    <s v="On Credit"/>
    <x v="1"/>
    <s v="Neutral"/>
    <n v="300"/>
    <n v="60"/>
    <n v="30"/>
    <n v="6"/>
  </r>
  <r>
    <d v="2025-02-14T00:00:00"/>
    <n v="2"/>
    <x v="0"/>
    <x v="1"/>
    <s v="Service 13"/>
    <s v="Customer A"/>
    <x v="5"/>
    <n v="20"/>
    <n v="36"/>
    <n v="720"/>
    <n v="72"/>
    <n v="792.00000000000011"/>
    <s v="On Credit"/>
    <x v="5"/>
    <s v="Positive"/>
    <n v="600"/>
    <n v="120"/>
    <n v="60"/>
    <n v="12"/>
  </r>
  <r>
    <d v="2025-02-15T00:00:00"/>
    <n v="2"/>
    <x v="0"/>
    <x v="1"/>
    <s v="Service 14"/>
    <s v="Customer A"/>
    <x v="1"/>
    <n v="20"/>
    <n v="16.8"/>
    <n v="336"/>
    <n v="33.6"/>
    <n v="369.6"/>
    <s v="On Credit"/>
    <x v="3"/>
    <s v="Positive"/>
    <n v="280"/>
    <n v="56"/>
    <n v="28"/>
    <n v="5.6000000000000014"/>
  </r>
  <r>
    <d v="2025-02-15T00:00:00"/>
    <n v="2"/>
    <x v="0"/>
    <x v="1"/>
    <s v="Service 15"/>
    <s v="Customer A"/>
    <x v="2"/>
    <n v="20"/>
    <n v="72"/>
    <n v="1440"/>
    <n v="144"/>
    <n v="1584.0000000000002"/>
    <s v="Credit Card"/>
    <x v="4"/>
    <s v="Positive"/>
    <n v="1200"/>
    <n v="240"/>
    <n v="120"/>
    <n v="24"/>
  </r>
  <r>
    <d v="2025-02-16T00:00:00"/>
    <n v="2"/>
    <x v="0"/>
    <x v="1"/>
    <s v="Service 16"/>
    <s v="Customer A"/>
    <x v="3"/>
    <n v="20"/>
    <n v="15.6"/>
    <n v="312"/>
    <n v="31.200000000000003"/>
    <n v="343.20000000000005"/>
    <s v="Credit Card"/>
    <x v="2"/>
    <s v="Positive"/>
    <n v="260"/>
    <n v="52"/>
    <n v="26"/>
    <n v="5.2000000000000028"/>
  </r>
  <r>
    <d v="2025-02-16T00:00:00"/>
    <n v="2"/>
    <x v="0"/>
    <x v="1"/>
    <s v="Service 17"/>
    <s v="Customer A"/>
    <x v="0"/>
    <n v="20"/>
    <n v="48"/>
    <n v="960"/>
    <n v="96"/>
    <n v="1056"/>
    <s v="Credit Card"/>
    <x v="0"/>
    <s v="Positive"/>
    <n v="800"/>
    <n v="160"/>
    <n v="80"/>
    <n v="16"/>
  </r>
  <r>
    <d v="2025-02-16T00:00:00"/>
    <n v="2"/>
    <x v="0"/>
    <x v="1"/>
    <s v="Service 18"/>
    <s v="Customer A"/>
    <x v="4"/>
    <n v="20"/>
    <n v="18"/>
    <n v="360"/>
    <n v="36"/>
    <n v="396.00000000000006"/>
    <s v="Credit Card"/>
    <x v="1"/>
    <s v="Neutral"/>
    <n v="300"/>
    <n v="60"/>
    <n v="30"/>
    <n v="6"/>
  </r>
  <r>
    <d v="2025-02-17T00:00:00"/>
    <n v="2"/>
    <x v="0"/>
    <x v="1"/>
    <s v="Service 19"/>
    <s v="Customer A"/>
    <x v="5"/>
    <n v="20"/>
    <n v="72"/>
    <n v="1440"/>
    <n v="144"/>
    <n v="1584.0000000000002"/>
    <s v="Credit Card"/>
    <x v="3"/>
    <s v="Neutral"/>
    <n v="1200"/>
    <n v="240"/>
    <n v="120"/>
    <n v="24"/>
  </r>
  <r>
    <d v="2025-02-17T00:00:00"/>
    <n v="2"/>
    <x v="0"/>
    <x v="1"/>
    <s v="Service 20"/>
    <s v="Customer A"/>
    <x v="1"/>
    <n v="20"/>
    <n v="16.8"/>
    <n v="336"/>
    <n v="33.6"/>
    <n v="369.6"/>
    <s v="Credit Card"/>
    <x v="2"/>
    <s v="Positive"/>
    <n v="280"/>
    <n v="56"/>
    <n v="28"/>
    <n v="5.6000000000000014"/>
  </r>
  <r>
    <d v="2025-02-17T00:00:00"/>
    <n v="2"/>
    <x v="0"/>
    <x v="1"/>
    <s v="Service 21"/>
    <s v="Customer A"/>
    <x v="2"/>
    <n v="20"/>
    <n v="18"/>
    <n v="360"/>
    <n v="36"/>
    <n v="396.00000000000006"/>
    <s v="Bank Transfer"/>
    <x v="2"/>
    <s v="Positive"/>
    <n v="300"/>
    <n v="60"/>
    <n v="30"/>
    <n v="6"/>
  </r>
  <r>
    <d v="2025-02-18T00:00:00"/>
    <n v="2"/>
    <x v="0"/>
    <x v="1"/>
    <s v="Service 22"/>
    <s v="Customer A"/>
    <x v="3"/>
    <n v="20"/>
    <n v="4.8"/>
    <n v="96"/>
    <n v="9.6000000000000014"/>
    <n v="105.60000000000001"/>
    <s v="Credit Card"/>
    <x v="4"/>
    <s v="Positive"/>
    <n v="80"/>
    <n v="16"/>
    <n v="8"/>
    <n v="1.6000000000000014"/>
  </r>
  <r>
    <d v="2025-02-19T00:00:00"/>
    <n v="2"/>
    <x v="0"/>
    <x v="0"/>
    <s v="Product 01"/>
    <s v="Customer A"/>
    <x v="0"/>
    <n v="20"/>
    <n v="60"/>
    <n v="1200"/>
    <n v="120"/>
    <n v="1320"/>
    <s v="Cash"/>
    <x v="5"/>
    <s v="Positive"/>
    <n v="1000"/>
    <n v="200"/>
    <n v="100"/>
    <n v="20"/>
  </r>
  <r>
    <d v="2025-02-20T00:00:00"/>
    <n v="2"/>
    <x v="0"/>
    <x v="0"/>
    <s v="Product 02"/>
    <s v="Customer A"/>
    <x v="4"/>
    <n v="20"/>
    <n v="36"/>
    <n v="720"/>
    <n v="72"/>
    <n v="792.00000000000011"/>
    <s v="Cash"/>
    <x v="6"/>
    <s v="Positive"/>
    <n v="600"/>
    <n v="120"/>
    <n v="60"/>
    <n v="12"/>
  </r>
  <r>
    <d v="2025-02-20T00:00:00"/>
    <n v="2"/>
    <x v="0"/>
    <x v="0"/>
    <s v="Product 03"/>
    <s v="Customer A"/>
    <x v="5"/>
    <n v="20"/>
    <n v="48"/>
    <n v="960"/>
    <n v="96"/>
    <n v="1056"/>
    <s v="Cash"/>
    <x v="7"/>
    <s v="Neutral"/>
    <n v="800"/>
    <n v="160"/>
    <n v="80"/>
    <n v="16"/>
  </r>
  <r>
    <d v="2025-02-22T00:00:00"/>
    <n v="2"/>
    <x v="0"/>
    <x v="0"/>
    <s v="Product 04"/>
    <s v="Customer A"/>
    <x v="1"/>
    <n v="20"/>
    <n v="72"/>
    <n v="1440"/>
    <n v="144"/>
    <n v="1584.0000000000002"/>
    <s v="Cheques"/>
    <x v="2"/>
    <s v="Neutral"/>
    <n v="1200"/>
    <n v="240"/>
    <n v="120"/>
    <n v="24"/>
  </r>
  <r>
    <d v="2025-02-23T00:00:00"/>
    <n v="2"/>
    <x v="0"/>
    <x v="0"/>
    <s v="Product 05"/>
    <s v="Customer A"/>
    <x v="2"/>
    <n v="20"/>
    <n v="15.6"/>
    <n v="312"/>
    <n v="31.200000000000003"/>
    <n v="343.20000000000005"/>
    <s v="Cheques"/>
    <x v="4"/>
    <s v="Positive"/>
    <n v="260"/>
    <n v="52"/>
    <n v="26"/>
    <n v="5.2000000000000028"/>
  </r>
  <r>
    <d v="2025-02-24T00:00:00"/>
    <n v="2"/>
    <x v="0"/>
    <x v="0"/>
    <s v="Product 06"/>
    <s v="Customer A"/>
    <x v="3"/>
    <n v="20"/>
    <n v="19.2"/>
    <n v="384"/>
    <n v="38.400000000000006"/>
    <n v="422.40000000000003"/>
    <s v="On Credit"/>
    <x v="7"/>
    <s v="Positive"/>
    <n v="320"/>
    <n v="64"/>
    <n v="32"/>
    <n v="6.4000000000000057"/>
  </r>
  <r>
    <d v="2025-02-24T00:00:00"/>
    <n v="2"/>
    <x v="0"/>
    <x v="0"/>
    <s v="Product 07"/>
    <s v="Customer A"/>
    <x v="0"/>
    <n v="20"/>
    <n v="30"/>
    <n v="600"/>
    <n v="60"/>
    <n v="660"/>
    <s v="Bank Transfer"/>
    <x v="0"/>
    <s v="Positive"/>
    <n v="500"/>
    <n v="100"/>
    <n v="50"/>
    <n v="10"/>
  </r>
  <r>
    <d v="2025-02-25T00:00:00"/>
    <n v="2"/>
    <x v="0"/>
    <x v="0"/>
    <s v="Product 08"/>
    <s v="Customer A"/>
    <x v="4"/>
    <n v="20"/>
    <n v="108"/>
    <n v="2160"/>
    <n v="216"/>
    <n v="2376"/>
    <s v="On Credit"/>
    <x v="6"/>
    <s v="Positive"/>
    <n v="1800"/>
    <n v="360"/>
    <n v="180"/>
    <n v="36"/>
  </r>
  <r>
    <d v="2025-02-26T00:00:00"/>
    <n v="2"/>
    <x v="0"/>
    <x v="0"/>
    <s v="Product 09"/>
    <s v="Customer A"/>
    <x v="5"/>
    <n v="20"/>
    <n v="48"/>
    <n v="960"/>
    <n v="96"/>
    <n v="1056"/>
    <s v="On Credit"/>
    <x v="8"/>
    <s v="Positive"/>
    <n v="800"/>
    <n v="160"/>
    <n v="80"/>
    <n v="16"/>
  </r>
  <r>
    <d v="2025-02-26T00:00:00"/>
    <n v="2"/>
    <x v="0"/>
    <x v="0"/>
    <s v="Product 10"/>
    <s v="Customer A"/>
    <x v="1"/>
    <n v="20"/>
    <n v="7.1999999999999993"/>
    <n v="144"/>
    <n v="14.4"/>
    <n v="158.4"/>
    <s v="On Credit"/>
    <x v="7"/>
    <s v="Neutral"/>
    <n v="120"/>
    <n v="24"/>
    <n v="12"/>
    <n v="2.4000000000000004"/>
  </r>
  <r>
    <d v="2025-02-27T00:00:00"/>
    <n v="2"/>
    <x v="0"/>
    <x v="0"/>
    <s v="Product 11"/>
    <s v="Customer A"/>
    <x v="2"/>
    <n v="20"/>
    <n v="60"/>
    <n v="1200"/>
    <n v="120"/>
    <n v="1320"/>
    <s v="Credit Card"/>
    <x v="1"/>
    <s v="Neutral"/>
    <n v="1000"/>
    <n v="200"/>
    <n v="100"/>
    <n v="20"/>
  </r>
  <r>
    <d v="2025-02-27T00:00:00"/>
    <n v="2"/>
    <x v="0"/>
    <x v="0"/>
    <s v="Product 12"/>
    <s v="Customer A"/>
    <x v="3"/>
    <n v="20"/>
    <n v="55.199999999999996"/>
    <n v="1104"/>
    <n v="110.4"/>
    <n v="1214.4000000000001"/>
    <s v="Credit Card"/>
    <x v="5"/>
    <s v="Positive"/>
    <n v="920"/>
    <n v="184"/>
    <n v="92"/>
    <n v="18.400000000000006"/>
  </r>
  <r>
    <d v="2025-02-28T00:00:00"/>
    <n v="2"/>
    <x v="0"/>
    <x v="0"/>
    <s v="Product 13"/>
    <s v="Customer A"/>
    <x v="0"/>
    <n v="20"/>
    <n v="26.4"/>
    <n v="528"/>
    <n v="52.800000000000004"/>
    <n v="580.80000000000007"/>
    <s v="Credit Card"/>
    <x v="3"/>
    <s v="Positive"/>
    <n v="440"/>
    <n v="88"/>
    <n v="44"/>
    <n v="8.8000000000000043"/>
  </r>
  <r>
    <d v="2025-03-01T00:00:00"/>
    <n v="3"/>
    <x v="0"/>
    <x v="0"/>
    <s v="Product 14"/>
    <s v="Customer A"/>
    <x v="4"/>
    <n v="20"/>
    <n v="25.2"/>
    <n v="504"/>
    <n v="50.400000000000006"/>
    <n v="554.40000000000009"/>
    <s v="Credit Card"/>
    <x v="4"/>
    <s v="Positive"/>
    <n v="420"/>
    <n v="84"/>
    <n v="42"/>
    <n v="8.4000000000000057"/>
  </r>
  <r>
    <d v="2025-03-01T00:00:00"/>
    <n v="3"/>
    <x v="0"/>
    <x v="0"/>
    <s v="Product 15"/>
    <s v="Customer A"/>
    <x v="5"/>
    <n v="20"/>
    <n v="18"/>
    <n v="360"/>
    <n v="36"/>
    <n v="396.00000000000006"/>
    <s v="Credit Card"/>
    <x v="2"/>
    <s v="Positive"/>
    <n v="300"/>
    <n v="60"/>
    <n v="30"/>
    <n v="6"/>
  </r>
  <r>
    <d v="2025-03-01T00:00:00"/>
    <n v="3"/>
    <x v="0"/>
    <x v="0"/>
    <s v="Product 16"/>
    <s v="Customer A"/>
    <x v="1"/>
    <n v="20"/>
    <n v="10.799999999999999"/>
    <n v="215.99999999999997"/>
    <n v="21.599999999999998"/>
    <n v="237.6"/>
    <s v="Credit Card"/>
    <x v="0"/>
    <s v="Positive"/>
    <n v="180"/>
    <n v="35.999999999999972"/>
    <n v="18"/>
    <n v="3.5999999999999979"/>
  </r>
  <r>
    <d v="2025-03-01T00:00:00"/>
    <n v="3"/>
    <x v="0"/>
    <x v="0"/>
    <s v="Product 17"/>
    <s v="Customer A"/>
    <x v="2"/>
    <n v="20"/>
    <n v="9.6"/>
    <n v="192"/>
    <n v="19.200000000000003"/>
    <n v="211.20000000000002"/>
    <s v="Bank Transfer"/>
    <x v="1"/>
    <s v="Neutral"/>
    <n v="160"/>
    <n v="32"/>
    <n v="16"/>
    <n v="3.2000000000000028"/>
  </r>
  <r>
    <d v="2025-03-02T00:00:00"/>
    <n v="3"/>
    <x v="0"/>
    <x v="0"/>
    <s v="Product 18"/>
    <s v="Customer A"/>
    <x v="3"/>
    <n v="20"/>
    <n v="4.8"/>
    <n v="96"/>
    <n v="9.6000000000000014"/>
    <n v="105.60000000000001"/>
    <s v="Credit Card"/>
    <x v="3"/>
    <s v="Neutral"/>
    <n v="80"/>
    <n v="16"/>
    <n v="8"/>
    <n v="1.6000000000000014"/>
  </r>
  <r>
    <d v="2025-03-03T00:00:00"/>
    <n v="3"/>
    <x v="0"/>
    <x v="0"/>
    <s v="Product 19"/>
    <s v="Customer A"/>
    <x v="0"/>
    <n v="20"/>
    <n v="3"/>
    <n v="60"/>
    <n v="6"/>
    <n v="66"/>
    <s v="Cash"/>
    <x v="2"/>
    <s v="Positive"/>
    <n v="50"/>
    <n v="10"/>
    <n v="5"/>
    <n v="1"/>
  </r>
  <r>
    <d v="2025-03-03T00:00:00"/>
    <n v="3"/>
    <x v="0"/>
    <x v="0"/>
    <s v="Product 20"/>
    <s v="Customer A"/>
    <x v="4"/>
    <n v="20"/>
    <n v="48"/>
    <n v="960"/>
    <n v="96"/>
    <n v="1056"/>
    <s v="Cash"/>
    <x v="2"/>
    <s v="Positive"/>
    <n v="800"/>
    <n v="160"/>
    <n v="80"/>
    <n v="16"/>
  </r>
  <r>
    <d v="2025-03-03T00:00:00"/>
    <n v="3"/>
    <x v="0"/>
    <x v="0"/>
    <s v="Product 21"/>
    <s v="Customer A"/>
    <x v="5"/>
    <n v="20"/>
    <n v="15.6"/>
    <n v="312"/>
    <n v="31.200000000000003"/>
    <n v="343.20000000000005"/>
    <s v="Cash"/>
    <x v="4"/>
    <s v="Positive"/>
    <n v="260"/>
    <n v="52"/>
    <n v="26"/>
    <n v="5.2000000000000028"/>
  </r>
  <r>
    <d v="2025-03-03T00:00:00"/>
    <n v="3"/>
    <x v="0"/>
    <x v="0"/>
    <s v="Product 22"/>
    <s v="Customer A"/>
    <x v="1"/>
    <n v="20"/>
    <n v="18"/>
    <n v="360"/>
    <n v="36"/>
    <n v="396.00000000000006"/>
    <s v="Cheques"/>
    <x v="5"/>
    <s v="Positive"/>
    <n v="300"/>
    <n v="60"/>
    <n v="30"/>
    <n v="6"/>
  </r>
  <r>
    <d v="2025-03-04T00:00:00"/>
    <n v="3"/>
    <x v="0"/>
    <x v="0"/>
    <s v="Product 23"/>
    <s v="Customer A"/>
    <x v="2"/>
    <n v="20"/>
    <n v="36"/>
    <n v="720"/>
    <n v="72"/>
    <n v="792.00000000000011"/>
    <s v="Cheques"/>
    <x v="6"/>
    <s v="Positive"/>
    <n v="600"/>
    <n v="120"/>
    <n v="60"/>
    <n v="12"/>
  </r>
  <r>
    <d v="2025-03-04T00:00:00"/>
    <n v="3"/>
    <x v="0"/>
    <x v="1"/>
    <s v="Service 01"/>
    <s v="Customer A"/>
    <x v="3"/>
    <n v="20"/>
    <n v="24"/>
    <n v="480"/>
    <n v="48"/>
    <n v="528"/>
    <s v="On Credit"/>
    <x v="7"/>
    <s v="Neutral"/>
    <n v="400"/>
    <n v="80"/>
    <n v="40"/>
    <n v="8"/>
  </r>
  <r>
    <d v="2025-03-05T00:00:00"/>
    <n v="3"/>
    <x v="0"/>
    <x v="1"/>
    <s v="Service 02"/>
    <s v="Customer A"/>
    <x v="0"/>
    <n v="20"/>
    <n v="24"/>
    <n v="480"/>
    <n v="48"/>
    <n v="528"/>
    <s v="Bank Transfer"/>
    <x v="2"/>
    <s v="Neutral"/>
    <n v="400"/>
    <n v="80"/>
    <n v="40"/>
    <n v="8"/>
  </r>
  <r>
    <d v="2025-03-06T00:00:00"/>
    <n v="3"/>
    <x v="0"/>
    <x v="1"/>
    <s v="Service 03"/>
    <s v="Customer A"/>
    <x v="4"/>
    <n v="20"/>
    <n v="7.1999999999999993"/>
    <n v="144"/>
    <n v="14.4"/>
    <n v="158.4"/>
    <s v="On Credit"/>
    <x v="4"/>
    <s v="Positive"/>
    <n v="120"/>
    <n v="24"/>
    <n v="12"/>
    <n v="2.4000000000000004"/>
  </r>
  <r>
    <d v="2025-03-06T00:00:00"/>
    <n v="3"/>
    <x v="0"/>
    <x v="1"/>
    <s v="Service 04"/>
    <s v="Customer A"/>
    <x v="5"/>
    <n v="20"/>
    <n v="7.1999999999999993"/>
    <n v="144"/>
    <n v="14.4"/>
    <n v="158.4"/>
    <s v="On Credit"/>
    <x v="7"/>
    <s v="Positive"/>
    <n v="120"/>
    <n v="24"/>
    <n v="12"/>
    <n v="2.4000000000000004"/>
  </r>
  <r>
    <d v="2025-03-06T00:00:00"/>
    <n v="3"/>
    <x v="0"/>
    <x v="1"/>
    <s v="Service 05"/>
    <s v="Customer A"/>
    <x v="1"/>
    <n v="20"/>
    <n v="7.1999999999999993"/>
    <n v="144"/>
    <n v="14.4"/>
    <n v="158.4"/>
    <s v="On Credit"/>
    <x v="0"/>
    <s v="Positive"/>
    <n v="120"/>
    <n v="24"/>
    <n v="12"/>
    <n v="2.4000000000000004"/>
  </r>
  <r>
    <d v="2025-03-06T00:00:00"/>
    <n v="3"/>
    <x v="0"/>
    <x v="1"/>
    <s v="Service 06"/>
    <s v="Customer A"/>
    <x v="2"/>
    <n v="20"/>
    <n v="7.1999999999999993"/>
    <n v="144"/>
    <n v="14.4"/>
    <n v="158.4"/>
    <s v="Credit Card"/>
    <x v="6"/>
    <s v="Positive"/>
    <n v="120"/>
    <n v="24"/>
    <n v="12"/>
    <n v="2.4000000000000004"/>
  </r>
  <r>
    <d v="2025-03-08T00:00:00"/>
    <n v="3"/>
    <x v="0"/>
    <x v="1"/>
    <s v="Service 07"/>
    <s v="Customer A"/>
    <x v="3"/>
    <n v="20"/>
    <n v="6"/>
    <n v="120"/>
    <n v="12"/>
    <n v="132"/>
    <s v="Credit Card"/>
    <x v="8"/>
    <s v="Positive"/>
    <n v="100"/>
    <n v="20"/>
    <n v="10"/>
    <n v="2"/>
  </r>
  <r>
    <d v="2025-03-08T00:00:00"/>
    <n v="3"/>
    <x v="0"/>
    <x v="1"/>
    <s v="Service 08"/>
    <s v="Customer A"/>
    <x v="0"/>
    <n v="20"/>
    <n v="6"/>
    <n v="120"/>
    <n v="12"/>
    <n v="132"/>
    <s v="Credit Card"/>
    <x v="7"/>
    <s v="Neutral"/>
    <n v="100"/>
    <n v="20"/>
    <n v="10"/>
    <n v="2"/>
  </r>
  <r>
    <d v="2025-03-10T00:00:00"/>
    <n v="3"/>
    <x v="0"/>
    <x v="1"/>
    <s v="Service 09"/>
    <s v="Customer A"/>
    <x v="4"/>
    <n v="20"/>
    <n v="6"/>
    <n v="120"/>
    <n v="12"/>
    <n v="132"/>
    <s v="Credit Card"/>
    <x v="1"/>
    <s v="Neutral"/>
    <n v="100"/>
    <n v="20"/>
    <n v="10"/>
    <n v="2"/>
  </r>
  <r>
    <d v="2025-03-11T00:00:00"/>
    <n v="3"/>
    <x v="0"/>
    <x v="1"/>
    <s v="Service 10"/>
    <s v="Customer A"/>
    <x v="5"/>
    <n v="20"/>
    <n v="9.6"/>
    <n v="192"/>
    <n v="19.200000000000003"/>
    <n v="211.20000000000002"/>
    <s v="Credit Card"/>
    <x v="5"/>
    <s v="Positive"/>
    <n v="160"/>
    <n v="32"/>
    <n v="16"/>
    <n v="3.2000000000000028"/>
  </r>
  <r>
    <d v="2025-03-12T00:00:00"/>
    <n v="3"/>
    <x v="0"/>
    <x v="1"/>
    <s v="Service 11"/>
    <s v="Customer A"/>
    <x v="1"/>
    <n v="20"/>
    <n v="10.799999999999999"/>
    <n v="215.99999999999997"/>
    <n v="21.599999999999998"/>
    <n v="237.6"/>
    <s v="Credit Card"/>
    <x v="3"/>
    <s v="Positive"/>
    <n v="180"/>
    <n v="35.999999999999972"/>
    <n v="18"/>
    <n v="3.5999999999999979"/>
  </r>
  <r>
    <d v="2025-03-13T00:00:00"/>
    <n v="3"/>
    <x v="0"/>
    <x v="1"/>
    <s v="Service 12"/>
    <s v="Customer A"/>
    <x v="2"/>
    <n v="20"/>
    <n v="18"/>
    <n v="360"/>
    <n v="36"/>
    <n v="396.00000000000006"/>
    <s v="Bank Transfer"/>
    <x v="4"/>
    <s v="Positive"/>
    <n v="300"/>
    <n v="60"/>
    <n v="30"/>
    <n v="6"/>
  </r>
  <r>
    <d v="2025-03-13T00:00:00"/>
    <n v="3"/>
    <x v="0"/>
    <x v="1"/>
    <s v="Service 13"/>
    <s v="Customer A"/>
    <x v="3"/>
    <n v="20"/>
    <n v="36"/>
    <n v="720"/>
    <n v="72"/>
    <n v="792.00000000000011"/>
    <s v="Credit Card"/>
    <x v="2"/>
    <s v="Positive"/>
    <n v="600"/>
    <n v="120"/>
    <n v="60"/>
    <n v="12"/>
  </r>
  <r>
    <d v="2025-03-14T00:00:00"/>
    <n v="3"/>
    <x v="0"/>
    <x v="1"/>
    <s v="Service 14"/>
    <s v="Customer A"/>
    <x v="0"/>
    <n v="20"/>
    <n v="16.8"/>
    <n v="336"/>
    <n v="33.6"/>
    <n v="369.6"/>
    <s v="Cash"/>
    <x v="0"/>
    <s v="Positive"/>
    <n v="280"/>
    <n v="56"/>
    <n v="28"/>
    <n v="5.6000000000000014"/>
  </r>
  <r>
    <d v="2025-03-15T00:00:00"/>
    <n v="3"/>
    <x v="0"/>
    <x v="1"/>
    <s v="Service 15"/>
    <s v="Customer A"/>
    <x v="4"/>
    <n v="20"/>
    <n v="72"/>
    <n v="1440"/>
    <n v="144"/>
    <n v="1584.0000000000002"/>
    <s v="Cash"/>
    <x v="1"/>
    <s v="Neutral"/>
    <n v="1200"/>
    <n v="240"/>
    <n v="120"/>
    <n v="24"/>
  </r>
  <r>
    <d v="2025-03-15T00:00:00"/>
    <n v="3"/>
    <x v="0"/>
    <x v="1"/>
    <s v="Service 16"/>
    <s v="Customer A"/>
    <x v="5"/>
    <n v="20"/>
    <n v="15.6"/>
    <n v="312"/>
    <n v="31.200000000000003"/>
    <n v="343.20000000000005"/>
    <s v="Cash"/>
    <x v="3"/>
    <s v="Neutral"/>
    <n v="260"/>
    <n v="52"/>
    <n v="26"/>
    <n v="5.2000000000000028"/>
  </r>
  <r>
    <d v="2025-03-15T00:00:00"/>
    <n v="3"/>
    <x v="0"/>
    <x v="1"/>
    <s v="Service 17"/>
    <s v="Customer A"/>
    <x v="1"/>
    <n v="20"/>
    <n v="48"/>
    <n v="960"/>
    <n v="96"/>
    <n v="1056"/>
    <s v="Cheques"/>
    <x v="2"/>
    <s v="Positive"/>
    <n v="800"/>
    <n v="160"/>
    <n v="80"/>
    <n v="16"/>
  </r>
  <r>
    <d v="2025-03-16T00:00:00"/>
    <n v="3"/>
    <x v="0"/>
    <x v="1"/>
    <s v="Service 18"/>
    <s v="Customer A"/>
    <x v="2"/>
    <n v="20"/>
    <n v="18"/>
    <n v="360"/>
    <n v="36"/>
    <n v="396.00000000000006"/>
    <s v="Cheques"/>
    <x v="2"/>
    <s v="Positive"/>
    <n v="300"/>
    <n v="60"/>
    <n v="30"/>
    <n v="6"/>
  </r>
  <r>
    <d v="2025-03-18T00:00:00"/>
    <n v="3"/>
    <x v="0"/>
    <x v="1"/>
    <s v="Service 19"/>
    <s v="Customer A"/>
    <x v="3"/>
    <n v="20"/>
    <n v="72"/>
    <n v="1440"/>
    <n v="144"/>
    <n v="1584.0000000000002"/>
    <s v="On Credit"/>
    <x v="4"/>
    <s v="Positive"/>
    <n v="1200"/>
    <n v="240"/>
    <n v="120"/>
    <n v="24"/>
  </r>
  <r>
    <d v="2025-03-18T00:00:00"/>
    <n v="3"/>
    <x v="0"/>
    <x v="1"/>
    <s v="Service 20"/>
    <s v="Customer A"/>
    <x v="0"/>
    <n v="20"/>
    <n v="16.8"/>
    <n v="336"/>
    <n v="33.6"/>
    <n v="369.6"/>
    <s v="Bank Transfer"/>
    <x v="5"/>
    <s v="Positive"/>
    <n v="280"/>
    <n v="56"/>
    <n v="28"/>
    <n v="5.6000000000000014"/>
  </r>
  <r>
    <d v="2025-03-18T00:00:00"/>
    <n v="3"/>
    <x v="0"/>
    <x v="1"/>
    <s v="Service 21"/>
    <s v="Customer A"/>
    <x v="4"/>
    <n v="20"/>
    <n v="18"/>
    <n v="360"/>
    <n v="36"/>
    <n v="396.00000000000006"/>
    <s v="On Credit"/>
    <x v="6"/>
    <s v="Positive"/>
    <n v="300"/>
    <n v="60"/>
    <n v="30"/>
    <n v="6"/>
  </r>
  <r>
    <d v="2025-03-18T00:00:00"/>
    <n v="3"/>
    <x v="0"/>
    <x v="1"/>
    <s v="Service 22"/>
    <s v="Customer A"/>
    <x v="5"/>
    <n v="20"/>
    <n v="4.8"/>
    <n v="96"/>
    <n v="9.6000000000000014"/>
    <n v="105.60000000000001"/>
    <s v="On Credit"/>
    <x v="7"/>
    <s v="Neutral"/>
    <n v="80"/>
    <n v="16"/>
    <n v="8"/>
    <n v="1.6000000000000014"/>
  </r>
  <r>
    <d v="2025-03-19T00:00:00"/>
    <n v="3"/>
    <x v="0"/>
    <x v="0"/>
    <s v="Product 01"/>
    <s v="Customer A"/>
    <x v="1"/>
    <n v="20"/>
    <n v="60"/>
    <n v="1200"/>
    <n v="120"/>
    <n v="1320"/>
    <s v="On Credit"/>
    <x v="2"/>
    <s v="Neutral"/>
    <n v="1000"/>
    <n v="200"/>
    <n v="100"/>
    <n v="20"/>
  </r>
  <r>
    <d v="2025-03-19T00:00:00"/>
    <n v="3"/>
    <x v="0"/>
    <x v="0"/>
    <s v="Product 02"/>
    <s v="Customer A"/>
    <x v="2"/>
    <n v="20"/>
    <n v="36"/>
    <n v="720"/>
    <n v="72"/>
    <n v="792.00000000000011"/>
    <s v="Credit Card"/>
    <x v="4"/>
    <s v="Positive"/>
    <n v="600"/>
    <n v="120"/>
    <n v="60"/>
    <n v="12"/>
  </r>
  <r>
    <d v="2025-03-19T00:00:00"/>
    <n v="3"/>
    <x v="0"/>
    <x v="0"/>
    <s v="Product 03"/>
    <s v="Customer A"/>
    <x v="3"/>
    <n v="20"/>
    <n v="48"/>
    <n v="960"/>
    <n v="96"/>
    <n v="1056"/>
    <s v="Credit Card"/>
    <x v="7"/>
    <s v="Positive"/>
    <n v="800"/>
    <n v="160"/>
    <n v="80"/>
    <n v="16"/>
  </r>
  <r>
    <d v="2025-03-19T00:00:00"/>
    <n v="3"/>
    <x v="0"/>
    <x v="0"/>
    <s v="Product 04"/>
    <s v="Customer A"/>
    <x v="0"/>
    <n v="20"/>
    <n v="72"/>
    <n v="1440"/>
    <n v="144"/>
    <n v="1584.0000000000002"/>
    <s v="Credit Card"/>
    <x v="0"/>
    <s v="Positive"/>
    <n v="1200"/>
    <n v="240"/>
    <n v="120"/>
    <n v="24"/>
  </r>
  <r>
    <d v="2025-03-20T00:00:00"/>
    <n v="3"/>
    <x v="0"/>
    <x v="0"/>
    <s v="Product 05"/>
    <s v="Customer A"/>
    <x v="4"/>
    <n v="20"/>
    <n v="15.6"/>
    <n v="312"/>
    <n v="31.200000000000003"/>
    <n v="343.20000000000005"/>
    <s v="Credit Card"/>
    <x v="6"/>
    <s v="Positive"/>
    <n v="260"/>
    <n v="52"/>
    <n v="26"/>
    <n v="5.2000000000000028"/>
  </r>
  <r>
    <d v="2025-03-21T00:00:00"/>
    <n v="3"/>
    <x v="0"/>
    <x v="0"/>
    <s v="Product 06"/>
    <s v="Customer A"/>
    <x v="5"/>
    <n v="20"/>
    <n v="19.2"/>
    <n v="384"/>
    <n v="38.400000000000006"/>
    <n v="422.40000000000003"/>
    <s v="Credit Card"/>
    <x v="8"/>
    <s v="Positive"/>
    <n v="320"/>
    <n v="64"/>
    <n v="32"/>
    <n v="6.4000000000000057"/>
  </r>
  <r>
    <d v="2025-03-22T00:00:00"/>
    <n v="3"/>
    <x v="0"/>
    <x v="0"/>
    <s v="Product 07"/>
    <s v="Customer A"/>
    <x v="1"/>
    <n v="20"/>
    <n v="30"/>
    <n v="600"/>
    <n v="60"/>
    <n v="660"/>
    <s v="Credit Card"/>
    <x v="7"/>
    <s v="Neutral"/>
    <n v="500"/>
    <n v="100"/>
    <n v="50"/>
    <n v="10"/>
  </r>
  <r>
    <d v="2025-03-22T00:00:00"/>
    <n v="3"/>
    <x v="0"/>
    <x v="0"/>
    <s v="Product 08"/>
    <s v="Customer A"/>
    <x v="2"/>
    <n v="20"/>
    <n v="108"/>
    <n v="2160"/>
    <n v="216"/>
    <n v="2376"/>
    <s v="Bank Transfer"/>
    <x v="1"/>
    <s v="Neutral"/>
    <n v="1800"/>
    <n v="360"/>
    <n v="180"/>
    <n v="36"/>
  </r>
  <r>
    <d v="2025-03-22T00:00:00"/>
    <n v="3"/>
    <x v="0"/>
    <x v="0"/>
    <s v="Product 09"/>
    <s v="Customer A"/>
    <x v="3"/>
    <n v="20"/>
    <n v="48"/>
    <n v="960"/>
    <n v="96"/>
    <n v="1056"/>
    <s v="Credit Card"/>
    <x v="5"/>
    <s v="Positive"/>
    <n v="800"/>
    <n v="160"/>
    <n v="80"/>
    <n v="16"/>
  </r>
  <r>
    <d v="2025-03-22T00:00:00"/>
    <n v="3"/>
    <x v="0"/>
    <x v="0"/>
    <s v="Product 10"/>
    <s v="Customer A"/>
    <x v="0"/>
    <n v="20"/>
    <n v="7.1999999999999993"/>
    <n v="144"/>
    <n v="14.4"/>
    <n v="158.4"/>
    <s v="Cash"/>
    <x v="3"/>
    <s v="Positive"/>
    <n v="120"/>
    <n v="24"/>
    <n v="12"/>
    <n v="2.4000000000000004"/>
  </r>
  <r>
    <d v="2025-03-22T00:00:00"/>
    <n v="3"/>
    <x v="0"/>
    <x v="0"/>
    <s v="Product 11"/>
    <s v="Customer A"/>
    <x v="4"/>
    <n v="20"/>
    <n v="60"/>
    <n v="1200"/>
    <n v="120"/>
    <n v="1320"/>
    <s v="Cash"/>
    <x v="4"/>
    <s v="Positive"/>
    <n v="1000"/>
    <n v="200"/>
    <n v="100"/>
    <n v="20"/>
  </r>
  <r>
    <d v="2025-03-23T00:00:00"/>
    <n v="3"/>
    <x v="0"/>
    <x v="0"/>
    <s v="Product 12"/>
    <s v="Customer A"/>
    <x v="5"/>
    <n v="20"/>
    <n v="55.199999999999996"/>
    <n v="1104"/>
    <n v="110.4"/>
    <n v="1214.4000000000001"/>
    <s v="Cash"/>
    <x v="2"/>
    <s v="Positive"/>
    <n v="920"/>
    <n v="184"/>
    <n v="92"/>
    <n v="18.400000000000006"/>
  </r>
  <r>
    <d v="2025-03-23T00:00:00"/>
    <n v="3"/>
    <x v="0"/>
    <x v="0"/>
    <s v="Product 13"/>
    <s v="Customer A"/>
    <x v="1"/>
    <n v="20"/>
    <n v="26.4"/>
    <n v="528"/>
    <n v="52.800000000000004"/>
    <n v="580.80000000000007"/>
    <s v="Cheques"/>
    <x v="0"/>
    <s v="Positive"/>
    <n v="440"/>
    <n v="88"/>
    <n v="44"/>
    <n v="8.8000000000000043"/>
  </r>
  <r>
    <d v="2025-03-24T00:00:00"/>
    <n v="3"/>
    <x v="0"/>
    <x v="0"/>
    <s v="Product 14"/>
    <s v="Customer A"/>
    <x v="2"/>
    <n v="20"/>
    <n v="25.2"/>
    <n v="504"/>
    <n v="50.400000000000006"/>
    <n v="554.40000000000009"/>
    <s v="Cheques"/>
    <x v="1"/>
    <s v="Neutral"/>
    <n v="420"/>
    <n v="84"/>
    <n v="42"/>
    <n v="8.4000000000000057"/>
  </r>
  <r>
    <d v="2025-03-25T00:00:00"/>
    <n v="3"/>
    <x v="0"/>
    <x v="0"/>
    <s v="Product 15"/>
    <s v="Customer A"/>
    <x v="3"/>
    <n v="20"/>
    <n v="18"/>
    <n v="360"/>
    <n v="36"/>
    <n v="396.00000000000006"/>
    <s v="On Credit"/>
    <x v="3"/>
    <s v="Neutral"/>
    <n v="300"/>
    <n v="60"/>
    <n v="30"/>
    <n v="6"/>
  </r>
  <r>
    <d v="2025-03-25T00:00:00"/>
    <n v="3"/>
    <x v="0"/>
    <x v="0"/>
    <s v="Product 16"/>
    <s v="Customer A"/>
    <x v="0"/>
    <n v="20"/>
    <n v="10.799999999999999"/>
    <n v="215.99999999999997"/>
    <n v="21.599999999999998"/>
    <n v="237.6"/>
    <s v="Bank Transfer"/>
    <x v="2"/>
    <s v="Positive"/>
    <n v="180"/>
    <n v="35.999999999999972"/>
    <n v="18"/>
    <n v="3.5999999999999979"/>
  </r>
  <r>
    <d v="2025-03-26T00:00:00"/>
    <n v="3"/>
    <x v="0"/>
    <x v="0"/>
    <s v="Product 17"/>
    <s v="Customer A"/>
    <x v="4"/>
    <n v="20"/>
    <n v="9.6"/>
    <n v="192"/>
    <n v="19.200000000000003"/>
    <n v="211.20000000000002"/>
    <s v="On Credit"/>
    <x v="2"/>
    <s v="Positive"/>
    <n v="160"/>
    <n v="32"/>
    <n v="16"/>
    <n v="3.2000000000000028"/>
  </r>
  <r>
    <d v="2025-03-26T00:00:00"/>
    <n v="3"/>
    <x v="0"/>
    <x v="0"/>
    <s v="Product 18"/>
    <s v="Customer A"/>
    <x v="5"/>
    <n v="20"/>
    <n v="4.8"/>
    <n v="96"/>
    <n v="9.6000000000000014"/>
    <n v="105.60000000000001"/>
    <s v="On Credit"/>
    <x v="4"/>
    <s v="Positive"/>
    <n v="80"/>
    <n v="16"/>
    <n v="8"/>
    <n v="1.6000000000000014"/>
  </r>
  <r>
    <d v="2025-03-26T00:00:00"/>
    <n v="3"/>
    <x v="0"/>
    <x v="0"/>
    <s v="Product 19"/>
    <s v="Customer A"/>
    <x v="1"/>
    <n v="20"/>
    <n v="3"/>
    <n v="60"/>
    <n v="6"/>
    <n v="66"/>
    <s v="On Credit"/>
    <x v="5"/>
    <s v="Positive"/>
    <n v="50"/>
    <n v="10"/>
    <n v="5"/>
    <n v="1"/>
  </r>
  <r>
    <d v="2025-03-28T00:00:00"/>
    <n v="3"/>
    <x v="0"/>
    <x v="0"/>
    <s v="Product 20"/>
    <s v="Customer A"/>
    <x v="2"/>
    <n v="20"/>
    <n v="48"/>
    <n v="960"/>
    <n v="96"/>
    <n v="1056"/>
    <s v="Credit Card"/>
    <x v="6"/>
    <s v="Positive"/>
    <n v="800"/>
    <n v="160"/>
    <n v="80"/>
    <n v="16"/>
  </r>
  <r>
    <d v="2025-03-28T00:00:00"/>
    <n v="3"/>
    <x v="0"/>
    <x v="0"/>
    <s v="Product 21"/>
    <s v="Customer A"/>
    <x v="3"/>
    <n v="20"/>
    <n v="15.6"/>
    <n v="312"/>
    <n v="31.200000000000003"/>
    <n v="343.20000000000005"/>
    <s v="Credit Card"/>
    <x v="7"/>
    <s v="Neutral"/>
    <n v="260"/>
    <n v="52"/>
    <n v="26"/>
    <n v="5.2000000000000028"/>
  </r>
  <r>
    <d v="2025-03-28T00:00:00"/>
    <n v="3"/>
    <x v="0"/>
    <x v="0"/>
    <s v="Product 22"/>
    <s v="Customer A"/>
    <x v="0"/>
    <n v="20"/>
    <n v="18"/>
    <n v="360"/>
    <n v="36"/>
    <n v="396.00000000000006"/>
    <s v="Credit Card"/>
    <x v="2"/>
    <s v="Neutral"/>
    <n v="300"/>
    <n v="60"/>
    <n v="30"/>
    <n v="6"/>
  </r>
  <r>
    <d v="2025-03-29T00:00:00"/>
    <n v="3"/>
    <x v="0"/>
    <x v="0"/>
    <s v="Product 23"/>
    <s v="Customer A"/>
    <x v="4"/>
    <n v="20"/>
    <n v="36"/>
    <n v="720"/>
    <n v="72"/>
    <n v="792.00000000000011"/>
    <s v="Credit Card"/>
    <x v="4"/>
    <s v="Positive"/>
    <n v="600"/>
    <n v="120"/>
    <n v="60"/>
    <n v="12"/>
  </r>
  <r>
    <d v="2025-03-30T00:00:00"/>
    <n v="3"/>
    <x v="0"/>
    <x v="1"/>
    <s v="Service 01"/>
    <s v="Customer A"/>
    <x v="5"/>
    <n v="20"/>
    <n v="24"/>
    <n v="480"/>
    <n v="48"/>
    <n v="528"/>
    <s v="Credit Card"/>
    <x v="7"/>
    <s v="Positive"/>
    <n v="400"/>
    <n v="80"/>
    <n v="40"/>
    <n v="8"/>
  </r>
  <r>
    <d v="2025-03-30T00:00:00"/>
    <n v="3"/>
    <x v="0"/>
    <x v="1"/>
    <s v="Service 02"/>
    <s v="Customer A"/>
    <x v="1"/>
    <n v="20"/>
    <n v="24"/>
    <n v="480"/>
    <n v="48"/>
    <n v="528"/>
    <s v="Credit Card"/>
    <x v="0"/>
    <s v="Positive"/>
    <n v="400"/>
    <n v="80"/>
    <n v="40"/>
    <n v="8"/>
  </r>
  <r>
    <d v="2025-03-31T00:00:00"/>
    <n v="3"/>
    <x v="0"/>
    <x v="1"/>
    <s v="Service 03"/>
    <s v="Customer A"/>
    <x v="2"/>
    <n v="20"/>
    <n v="7.1999999999999993"/>
    <n v="144"/>
    <n v="14.4"/>
    <n v="158.4"/>
    <s v="Bank Transfer"/>
    <x v="6"/>
    <s v="Positive"/>
    <n v="120"/>
    <n v="24"/>
    <n v="12"/>
    <n v="2.4000000000000004"/>
  </r>
  <r>
    <d v="2025-04-01T00:00:00"/>
    <n v="4"/>
    <x v="1"/>
    <x v="1"/>
    <s v="Service 04"/>
    <s v="Customer A"/>
    <x v="3"/>
    <n v="20"/>
    <n v="7.1999999999999993"/>
    <n v="144"/>
    <n v="14.4"/>
    <n v="158.4"/>
    <s v="Credit Card"/>
    <x v="8"/>
    <s v="Positive"/>
    <n v="120"/>
    <n v="24"/>
    <n v="12"/>
    <n v="2.4000000000000004"/>
  </r>
  <r>
    <d v="2025-04-01T00:00:00"/>
    <n v="4"/>
    <x v="1"/>
    <x v="1"/>
    <s v="Service 05"/>
    <s v="Customer A"/>
    <x v="0"/>
    <n v="20"/>
    <n v="7.1999999999999993"/>
    <n v="144"/>
    <n v="14.4"/>
    <n v="158.4"/>
    <s v="Cash"/>
    <x v="7"/>
    <s v="Neutral"/>
    <n v="120"/>
    <n v="24"/>
    <n v="12"/>
    <n v="2.4000000000000004"/>
  </r>
  <r>
    <d v="2025-04-01T00:00:00"/>
    <n v="4"/>
    <x v="1"/>
    <x v="1"/>
    <s v="Service 06"/>
    <s v="Customer A"/>
    <x v="4"/>
    <n v="20"/>
    <n v="7.1999999999999993"/>
    <n v="144"/>
    <n v="14.4"/>
    <n v="158.4"/>
    <s v="Cash"/>
    <x v="1"/>
    <s v="Neutral"/>
    <n v="120"/>
    <n v="24"/>
    <n v="12"/>
    <n v="2.4000000000000004"/>
  </r>
  <r>
    <d v="2025-04-01T00:00:00"/>
    <n v="4"/>
    <x v="1"/>
    <x v="1"/>
    <s v="Service 07"/>
    <s v="Customer A"/>
    <x v="5"/>
    <n v="20"/>
    <n v="6"/>
    <n v="120"/>
    <n v="12"/>
    <n v="132"/>
    <s v="Cash"/>
    <x v="5"/>
    <s v="Positive"/>
    <n v="100"/>
    <n v="20"/>
    <n v="10"/>
    <n v="2"/>
  </r>
  <r>
    <d v="2025-04-01T00:00:00"/>
    <n v="4"/>
    <x v="1"/>
    <x v="1"/>
    <s v="Service 08"/>
    <s v="Customer A"/>
    <x v="1"/>
    <n v="20"/>
    <n v="6"/>
    <n v="120"/>
    <n v="12"/>
    <n v="132"/>
    <s v="Cheques"/>
    <x v="3"/>
    <s v="Positive"/>
    <n v="100"/>
    <n v="20"/>
    <n v="10"/>
    <n v="2"/>
  </r>
  <r>
    <d v="2025-04-02T00:00:00"/>
    <n v="4"/>
    <x v="1"/>
    <x v="1"/>
    <s v="Service 09"/>
    <s v="Customer A"/>
    <x v="2"/>
    <n v="20"/>
    <n v="6"/>
    <n v="120"/>
    <n v="12"/>
    <n v="132"/>
    <s v="Cheques"/>
    <x v="4"/>
    <s v="Positive"/>
    <n v="100"/>
    <n v="20"/>
    <n v="10"/>
    <n v="2"/>
  </r>
  <r>
    <d v="2025-04-02T00:00:00"/>
    <n v="4"/>
    <x v="1"/>
    <x v="1"/>
    <s v="Service 10"/>
    <s v="Customer A"/>
    <x v="3"/>
    <n v="20"/>
    <n v="9.6"/>
    <n v="192"/>
    <n v="19.200000000000003"/>
    <n v="211.20000000000002"/>
    <s v="On Credit"/>
    <x v="2"/>
    <s v="Positive"/>
    <n v="160"/>
    <n v="32"/>
    <n v="16"/>
    <n v="3.2000000000000028"/>
  </r>
  <r>
    <d v="2025-04-02T00:00:00"/>
    <n v="4"/>
    <x v="1"/>
    <x v="1"/>
    <s v="Service 11"/>
    <s v="Customer A"/>
    <x v="0"/>
    <n v="20"/>
    <n v="10.799999999999999"/>
    <n v="215.99999999999997"/>
    <n v="21.599999999999998"/>
    <n v="237.6"/>
    <s v="Bank Transfer"/>
    <x v="0"/>
    <s v="Positive"/>
    <n v="180"/>
    <n v="35.999999999999972"/>
    <n v="18"/>
    <n v="3.5999999999999979"/>
  </r>
  <r>
    <d v="2025-04-02T00:00:00"/>
    <n v="4"/>
    <x v="1"/>
    <x v="1"/>
    <s v="Service 12"/>
    <s v="Customer A"/>
    <x v="4"/>
    <n v="20"/>
    <n v="18"/>
    <n v="360"/>
    <n v="36"/>
    <n v="396.00000000000006"/>
    <s v="On Credit"/>
    <x v="1"/>
    <s v="Neutral"/>
    <n v="300"/>
    <n v="60"/>
    <n v="30"/>
    <n v="6"/>
  </r>
  <r>
    <d v="2025-04-03T00:00:00"/>
    <n v="4"/>
    <x v="1"/>
    <x v="1"/>
    <s v="Service 13"/>
    <s v="Customer A"/>
    <x v="5"/>
    <n v="20"/>
    <n v="36"/>
    <n v="720"/>
    <n v="72"/>
    <n v="792.00000000000011"/>
    <s v="On Credit"/>
    <x v="3"/>
    <s v="Neutral"/>
    <n v="600"/>
    <n v="120"/>
    <n v="60"/>
    <n v="12"/>
  </r>
  <r>
    <d v="2025-04-03T00:00:00"/>
    <n v="4"/>
    <x v="1"/>
    <x v="1"/>
    <s v="Service 14"/>
    <s v="Customer A"/>
    <x v="1"/>
    <n v="20"/>
    <n v="16.8"/>
    <n v="336"/>
    <n v="33.6"/>
    <n v="369.6"/>
    <s v="On Credit"/>
    <x v="2"/>
    <s v="Positive"/>
    <n v="280"/>
    <n v="56"/>
    <n v="28"/>
    <n v="5.6000000000000014"/>
  </r>
  <r>
    <d v="2025-04-03T00:00:00"/>
    <n v="4"/>
    <x v="1"/>
    <x v="1"/>
    <s v="Service 15"/>
    <s v="Customer A"/>
    <x v="2"/>
    <n v="20"/>
    <n v="72"/>
    <n v="1440"/>
    <n v="144"/>
    <n v="1584.0000000000002"/>
    <s v="Credit Card"/>
    <x v="2"/>
    <s v="Positive"/>
    <n v="1200"/>
    <n v="240"/>
    <n v="120"/>
    <n v="24"/>
  </r>
  <r>
    <d v="2025-04-03T00:00:00"/>
    <n v="4"/>
    <x v="1"/>
    <x v="1"/>
    <s v="Service 16"/>
    <s v="Customer A"/>
    <x v="3"/>
    <n v="20"/>
    <n v="15.6"/>
    <n v="312"/>
    <n v="31.200000000000003"/>
    <n v="343.20000000000005"/>
    <s v="Credit Card"/>
    <x v="4"/>
    <s v="Positive"/>
    <n v="260"/>
    <n v="52"/>
    <n v="26"/>
    <n v="5.2000000000000028"/>
  </r>
  <r>
    <d v="2025-04-04T00:00:00"/>
    <n v="4"/>
    <x v="1"/>
    <x v="1"/>
    <s v="Service 17"/>
    <s v="Customer A"/>
    <x v="0"/>
    <n v="20"/>
    <n v="48"/>
    <n v="960"/>
    <n v="96"/>
    <n v="1056"/>
    <s v="Credit Card"/>
    <x v="5"/>
    <s v="Positive"/>
    <n v="800"/>
    <n v="160"/>
    <n v="80"/>
    <n v="16"/>
  </r>
  <r>
    <d v="2025-04-05T00:00:00"/>
    <n v="4"/>
    <x v="1"/>
    <x v="1"/>
    <s v="Service 18"/>
    <s v="Customer A"/>
    <x v="4"/>
    <n v="20"/>
    <n v="18"/>
    <n v="360"/>
    <n v="36"/>
    <n v="396.00000000000006"/>
    <s v="Credit Card"/>
    <x v="6"/>
    <s v="Positive"/>
    <n v="300"/>
    <n v="60"/>
    <n v="30"/>
    <n v="6"/>
  </r>
  <r>
    <d v="2025-04-05T00:00:00"/>
    <n v="4"/>
    <x v="1"/>
    <x v="1"/>
    <s v="Service 19"/>
    <s v="Customer A"/>
    <x v="5"/>
    <n v="20"/>
    <n v="72"/>
    <n v="1440"/>
    <n v="144"/>
    <n v="1584.0000000000002"/>
    <s v="Credit Card"/>
    <x v="7"/>
    <s v="Neutral"/>
    <n v="1200"/>
    <n v="240"/>
    <n v="120"/>
    <n v="24"/>
  </r>
  <r>
    <d v="2025-04-06T00:00:00"/>
    <n v="4"/>
    <x v="1"/>
    <x v="1"/>
    <s v="Service 20"/>
    <s v="Customer A"/>
    <x v="1"/>
    <n v="20"/>
    <n v="16.8"/>
    <n v="336"/>
    <n v="33.6"/>
    <n v="369.6"/>
    <s v="Credit Card"/>
    <x v="2"/>
    <s v="Neutral"/>
    <n v="280"/>
    <n v="56"/>
    <n v="28"/>
    <n v="5.6000000000000014"/>
  </r>
  <r>
    <d v="2025-04-07T00:00:00"/>
    <n v="4"/>
    <x v="1"/>
    <x v="1"/>
    <s v="Service 21"/>
    <s v="Customer A"/>
    <x v="2"/>
    <n v="20"/>
    <n v="18"/>
    <n v="360"/>
    <n v="36"/>
    <n v="396.00000000000006"/>
    <s v="Bank Transfer"/>
    <x v="4"/>
    <s v="Positive"/>
    <n v="300"/>
    <n v="60"/>
    <n v="30"/>
    <n v="6"/>
  </r>
  <r>
    <d v="2025-04-08T00:00:00"/>
    <n v="4"/>
    <x v="1"/>
    <x v="1"/>
    <s v="Service 22"/>
    <s v="Customer A"/>
    <x v="3"/>
    <n v="20"/>
    <n v="4.8"/>
    <n v="96"/>
    <n v="9.6000000000000014"/>
    <n v="105.60000000000001"/>
    <s v="Credit Card"/>
    <x v="7"/>
    <s v="Positive"/>
    <n v="80"/>
    <n v="16"/>
    <n v="8"/>
    <n v="1.6000000000000014"/>
  </r>
  <r>
    <d v="2025-04-08T00:00:00"/>
    <n v="4"/>
    <x v="1"/>
    <x v="0"/>
    <s v="Product 01"/>
    <s v="Customer A"/>
    <x v="0"/>
    <n v="20"/>
    <n v="60"/>
    <n v="1200"/>
    <n v="120"/>
    <n v="1320"/>
    <s v="Cash"/>
    <x v="0"/>
    <s v="Positive"/>
    <n v="1000"/>
    <n v="200"/>
    <n v="100"/>
    <n v="20"/>
  </r>
  <r>
    <d v="2025-04-08T00:00:00"/>
    <n v="4"/>
    <x v="1"/>
    <x v="0"/>
    <s v="Product 02"/>
    <s v="Customer A"/>
    <x v="4"/>
    <n v="20"/>
    <n v="36"/>
    <n v="720"/>
    <n v="72"/>
    <n v="792.00000000000011"/>
    <s v="Cash"/>
    <x v="6"/>
    <s v="Positive"/>
    <n v="600"/>
    <n v="120"/>
    <n v="60"/>
    <n v="12"/>
  </r>
  <r>
    <d v="2025-04-09T00:00:00"/>
    <n v="4"/>
    <x v="1"/>
    <x v="0"/>
    <s v="Product 03"/>
    <s v="Customer A"/>
    <x v="5"/>
    <n v="20"/>
    <n v="48"/>
    <n v="960"/>
    <n v="96"/>
    <n v="1056"/>
    <s v="Cash"/>
    <x v="8"/>
    <s v="Positive"/>
    <n v="800"/>
    <n v="160"/>
    <n v="80"/>
    <n v="16"/>
  </r>
  <r>
    <d v="2025-04-09T00:00:00"/>
    <n v="4"/>
    <x v="1"/>
    <x v="0"/>
    <s v="Product 04"/>
    <s v="Customer A"/>
    <x v="1"/>
    <n v="20"/>
    <n v="72"/>
    <n v="1440"/>
    <n v="144"/>
    <n v="1584.0000000000002"/>
    <s v="Cheques"/>
    <x v="7"/>
    <s v="Neutral"/>
    <n v="1200"/>
    <n v="240"/>
    <n v="120"/>
    <n v="24"/>
  </r>
  <r>
    <d v="2025-04-09T00:00:00"/>
    <n v="4"/>
    <x v="1"/>
    <x v="0"/>
    <s v="Product 05"/>
    <s v="Customer A"/>
    <x v="2"/>
    <n v="20"/>
    <n v="15.6"/>
    <n v="312"/>
    <n v="31.200000000000003"/>
    <n v="343.20000000000005"/>
    <s v="Cheques"/>
    <x v="1"/>
    <s v="Neutral"/>
    <n v="260"/>
    <n v="52"/>
    <n v="26"/>
    <n v="5.2000000000000028"/>
  </r>
  <r>
    <d v="2025-04-10T00:00:00"/>
    <n v="4"/>
    <x v="1"/>
    <x v="0"/>
    <s v="Product 06"/>
    <s v="Customer A"/>
    <x v="3"/>
    <n v="20"/>
    <n v="19.2"/>
    <n v="384"/>
    <n v="38.400000000000006"/>
    <n v="422.40000000000003"/>
    <s v="On Credit"/>
    <x v="5"/>
    <s v="Positive"/>
    <n v="320"/>
    <n v="64"/>
    <n v="32"/>
    <n v="6.4000000000000057"/>
  </r>
  <r>
    <d v="2025-04-10T00:00:00"/>
    <n v="4"/>
    <x v="1"/>
    <x v="0"/>
    <s v="Product 07"/>
    <s v="Customer A"/>
    <x v="0"/>
    <n v="20"/>
    <n v="30"/>
    <n v="600"/>
    <n v="60"/>
    <n v="660"/>
    <s v="Bank Transfer"/>
    <x v="3"/>
    <s v="Positive"/>
    <n v="500"/>
    <n v="100"/>
    <n v="50"/>
    <n v="10"/>
  </r>
  <r>
    <d v="2025-04-10T00:00:00"/>
    <n v="4"/>
    <x v="1"/>
    <x v="0"/>
    <s v="Product 08"/>
    <s v="Customer A"/>
    <x v="4"/>
    <n v="20"/>
    <n v="108"/>
    <n v="2160"/>
    <n v="216"/>
    <n v="2376"/>
    <s v="On Credit"/>
    <x v="4"/>
    <s v="Positive"/>
    <n v="1800"/>
    <n v="360"/>
    <n v="180"/>
    <n v="36"/>
  </r>
  <r>
    <d v="2025-04-10T00:00:00"/>
    <n v="4"/>
    <x v="1"/>
    <x v="0"/>
    <s v="Product 09"/>
    <s v="Customer A"/>
    <x v="5"/>
    <n v="20"/>
    <n v="48"/>
    <n v="960"/>
    <n v="96"/>
    <n v="1056"/>
    <s v="On Credit"/>
    <x v="2"/>
    <s v="Positive"/>
    <n v="800"/>
    <n v="160"/>
    <n v="80"/>
    <n v="16"/>
  </r>
  <r>
    <d v="2025-04-11T00:00:00"/>
    <n v="4"/>
    <x v="1"/>
    <x v="0"/>
    <s v="Product 10"/>
    <s v="Customer A"/>
    <x v="1"/>
    <n v="20"/>
    <n v="7.1999999999999993"/>
    <n v="144"/>
    <n v="14.4"/>
    <n v="158.4"/>
    <s v="On Credit"/>
    <x v="0"/>
    <s v="Positive"/>
    <n v="120"/>
    <n v="24"/>
    <n v="12"/>
    <n v="2.4000000000000004"/>
  </r>
  <r>
    <d v="2025-04-11T00:00:00"/>
    <n v="4"/>
    <x v="1"/>
    <x v="0"/>
    <s v="Product 11"/>
    <s v="Customer A"/>
    <x v="2"/>
    <n v="20"/>
    <n v="60"/>
    <n v="1200"/>
    <n v="120"/>
    <n v="1320"/>
    <s v="Credit Card"/>
    <x v="1"/>
    <s v="Neutral"/>
    <n v="1000"/>
    <n v="200"/>
    <n v="100"/>
    <n v="20"/>
  </r>
  <r>
    <d v="2025-04-12T00:00:00"/>
    <n v="4"/>
    <x v="1"/>
    <x v="0"/>
    <s v="Product 12"/>
    <s v="Customer A"/>
    <x v="3"/>
    <n v="20"/>
    <n v="55.199999999999996"/>
    <n v="1104"/>
    <n v="110.4"/>
    <n v="1214.4000000000001"/>
    <s v="Credit Card"/>
    <x v="3"/>
    <s v="Neutral"/>
    <n v="920"/>
    <n v="184"/>
    <n v="92"/>
    <n v="18.400000000000006"/>
  </r>
  <r>
    <d v="2025-04-14T00:00:00"/>
    <n v="4"/>
    <x v="1"/>
    <x v="0"/>
    <s v="Product 13"/>
    <s v="Customer A"/>
    <x v="0"/>
    <n v="20"/>
    <n v="26.4"/>
    <n v="528"/>
    <n v="52.800000000000004"/>
    <n v="580.80000000000007"/>
    <s v="Credit Card"/>
    <x v="2"/>
    <s v="Positive"/>
    <n v="440"/>
    <n v="88"/>
    <n v="44"/>
    <n v="8.8000000000000043"/>
  </r>
  <r>
    <d v="2025-04-14T00:00:00"/>
    <n v="4"/>
    <x v="1"/>
    <x v="0"/>
    <s v="Product 14"/>
    <s v="Customer A"/>
    <x v="4"/>
    <n v="20"/>
    <n v="25.2"/>
    <n v="504"/>
    <n v="50.400000000000006"/>
    <n v="554.40000000000009"/>
    <s v="Credit Card"/>
    <x v="2"/>
    <s v="Positive"/>
    <n v="420"/>
    <n v="84"/>
    <n v="42"/>
    <n v="8.4000000000000057"/>
  </r>
  <r>
    <d v="2025-04-14T00:00:00"/>
    <n v="4"/>
    <x v="1"/>
    <x v="0"/>
    <s v="Product 15"/>
    <s v="Customer A"/>
    <x v="5"/>
    <n v="20"/>
    <n v="18"/>
    <n v="360"/>
    <n v="36"/>
    <n v="396.00000000000006"/>
    <s v="Credit Card"/>
    <x v="4"/>
    <s v="Positive"/>
    <n v="300"/>
    <n v="60"/>
    <n v="30"/>
    <n v="6"/>
  </r>
  <r>
    <d v="2025-04-15T00:00:00"/>
    <n v="4"/>
    <x v="1"/>
    <x v="0"/>
    <s v="Product 16"/>
    <s v="Customer A"/>
    <x v="1"/>
    <n v="20"/>
    <n v="10.799999999999999"/>
    <n v="215.99999999999997"/>
    <n v="21.599999999999998"/>
    <n v="237.6"/>
    <s v="Credit Card"/>
    <x v="5"/>
    <s v="Positive"/>
    <n v="180"/>
    <n v="35.999999999999972"/>
    <n v="18"/>
    <n v="3.5999999999999979"/>
  </r>
  <r>
    <d v="2025-04-15T00:00:00"/>
    <n v="4"/>
    <x v="1"/>
    <x v="0"/>
    <s v="Product 17"/>
    <s v="Customer A"/>
    <x v="2"/>
    <n v="20"/>
    <n v="9.6"/>
    <n v="192"/>
    <n v="19.200000000000003"/>
    <n v="211.20000000000002"/>
    <s v="Bank Transfer"/>
    <x v="6"/>
    <s v="Positive"/>
    <n v="160"/>
    <n v="32"/>
    <n v="16"/>
    <n v="3.2000000000000028"/>
  </r>
  <r>
    <d v="2025-04-16T00:00:00"/>
    <n v="4"/>
    <x v="1"/>
    <x v="0"/>
    <s v="Product 18"/>
    <s v="Customer A"/>
    <x v="3"/>
    <n v="20"/>
    <n v="4.8"/>
    <n v="96"/>
    <n v="9.6000000000000014"/>
    <n v="105.60000000000001"/>
    <s v="Credit Card"/>
    <x v="7"/>
    <s v="Neutral"/>
    <n v="80"/>
    <n v="16"/>
    <n v="8"/>
    <n v="1.6000000000000014"/>
  </r>
  <r>
    <d v="2025-04-16T00:00:00"/>
    <n v="4"/>
    <x v="1"/>
    <x v="0"/>
    <s v="Product 19"/>
    <s v="Customer A"/>
    <x v="0"/>
    <n v="20"/>
    <n v="3"/>
    <n v="60"/>
    <n v="6"/>
    <n v="66"/>
    <s v="Cash"/>
    <x v="2"/>
    <s v="Neutral"/>
    <n v="50"/>
    <n v="10"/>
    <n v="5"/>
    <n v="1"/>
  </r>
  <r>
    <d v="2025-04-16T00:00:00"/>
    <n v="4"/>
    <x v="1"/>
    <x v="0"/>
    <s v="Product 20"/>
    <s v="Customer A"/>
    <x v="4"/>
    <n v="20"/>
    <n v="48"/>
    <n v="960"/>
    <n v="96"/>
    <n v="1056"/>
    <s v="Cash"/>
    <x v="4"/>
    <s v="Positive"/>
    <n v="800"/>
    <n v="160"/>
    <n v="80"/>
    <n v="16"/>
  </r>
  <r>
    <d v="2025-04-18T00:00:00"/>
    <n v="4"/>
    <x v="1"/>
    <x v="0"/>
    <s v="Product 21"/>
    <s v="Customer A"/>
    <x v="5"/>
    <n v="20"/>
    <n v="15.6"/>
    <n v="312"/>
    <n v="31.200000000000003"/>
    <n v="343.20000000000005"/>
    <s v="Cash"/>
    <x v="7"/>
    <s v="Positive"/>
    <n v="260"/>
    <n v="52"/>
    <n v="26"/>
    <n v="5.2000000000000028"/>
  </r>
  <r>
    <d v="2025-04-18T00:00:00"/>
    <n v="4"/>
    <x v="1"/>
    <x v="0"/>
    <s v="Product 22"/>
    <s v="Customer A"/>
    <x v="1"/>
    <n v="20"/>
    <n v="18"/>
    <n v="360"/>
    <n v="36"/>
    <n v="396.00000000000006"/>
    <s v="Cheques"/>
    <x v="0"/>
    <s v="Positive"/>
    <n v="300"/>
    <n v="60"/>
    <n v="30"/>
    <n v="6"/>
  </r>
  <r>
    <d v="2025-04-19T00:00:00"/>
    <n v="4"/>
    <x v="1"/>
    <x v="0"/>
    <s v="Product 23"/>
    <s v="Customer A"/>
    <x v="2"/>
    <n v="20"/>
    <n v="36"/>
    <n v="720"/>
    <n v="72"/>
    <n v="792.00000000000011"/>
    <s v="Cheques"/>
    <x v="6"/>
    <s v="Positive"/>
    <n v="600"/>
    <n v="120"/>
    <n v="60"/>
    <n v="12"/>
  </r>
  <r>
    <d v="2025-04-19T00:00:00"/>
    <n v="4"/>
    <x v="1"/>
    <x v="1"/>
    <s v="Service 01"/>
    <s v="Customer A"/>
    <x v="3"/>
    <n v="20"/>
    <n v="24"/>
    <n v="480"/>
    <n v="48"/>
    <n v="528"/>
    <s v="On Credit"/>
    <x v="8"/>
    <s v="Positive"/>
    <n v="400"/>
    <n v="80"/>
    <n v="40"/>
    <n v="8"/>
  </r>
  <r>
    <d v="2025-04-21T00:00:00"/>
    <n v="4"/>
    <x v="1"/>
    <x v="1"/>
    <s v="Service 02"/>
    <s v="Customer A"/>
    <x v="0"/>
    <n v="20"/>
    <n v="24"/>
    <n v="480"/>
    <n v="48"/>
    <n v="528"/>
    <s v="Bank Transfer"/>
    <x v="7"/>
    <s v="Neutral"/>
    <n v="400"/>
    <n v="80"/>
    <n v="40"/>
    <n v="8"/>
  </r>
  <r>
    <d v="2025-04-22T00:00:00"/>
    <n v="4"/>
    <x v="1"/>
    <x v="1"/>
    <s v="Service 03"/>
    <s v="Customer A"/>
    <x v="4"/>
    <n v="20"/>
    <n v="7.1999999999999993"/>
    <n v="144"/>
    <n v="14.4"/>
    <n v="158.4"/>
    <s v="On Credit"/>
    <x v="1"/>
    <s v="Neutral"/>
    <n v="120"/>
    <n v="24"/>
    <n v="12"/>
    <n v="2.4000000000000004"/>
  </r>
  <r>
    <d v="2025-04-22T00:00:00"/>
    <n v="4"/>
    <x v="1"/>
    <x v="1"/>
    <s v="Service 04"/>
    <s v="Customer A"/>
    <x v="5"/>
    <n v="20"/>
    <n v="7.1999999999999993"/>
    <n v="144"/>
    <n v="14.4"/>
    <n v="158.4"/>
    <s v="On Credit"/>
    <x v="5"/>
    <s v="Positive"/>
    <n v="120"/>
    <n v="24"/>
    <n v="12"/>
    <n v="2.4000000000000004"/>
  </r>
  <r>
    <d v="2025-04-22T00:00:00"/>
    <n v="4"/>
    <x v="1"/>
    <x v="1"/>
    <s v="Service 05"/>
    <s v="Customer A"/>
    <x v="1"/>
    <n v="20"/>
    <n v="7.1999999999999993"/>
    <n v="144"/>
    <n v="14.4"/>
    <n v="158.4"/>
    <s v="On Credit"/>
    <x v="3"/>
    <s v="Positive"/>
    <n v="120"/>
    <n v="24"/>
    <n v="12"/>
    <n v="2.4000000000000004"/>
  </r>
  <r>
    <d v="2025-04-23T00:00:00"/>
    <n v="4"/>
    <x v="1"/>
    <x v="1"/>
    <s v="Service 06"/>
    <s v="Customer A"/>
    <x v="2"/>
    <n v="20"/>
    <n v="7.1999999999999993"/>
    <n v="144"/>
    <n v="14.4"/>
    <n v="158.4"/>
    <s v="Credit Card"/>
    <x v="4"/>
    <s v="Positive"/>
    <n v="120"/>
    <n v="24"/>
    <n v="12"/>
    <n v="2.4000000000000004"/>
  </r>
  <r>
    <d v="2025-04-23T00:00:00"/>
    <n v="4"/>
    <x v="1"/>
    <x v="0"/>
    <s v="Product 24"/>
    <s v="Customer D"/>
    <x v="0"/>
    <n v="150"/>
    <n v="72"/>
    <n v="10800"/>
    <n v="1080"/>
    <n v="11880.000000000002"/>
    <s v="Cash"/>
    <x v="8"/>
    <s v="Neutral"/>
    <n v="9000"/>
    <n v="1800"/>
    <n v="900"/>
    <n v="180"/>
  </r>
  <r>
    <d v="2025-04-23T00:00:00"/>
    <n v="4"/>
    <x v="1"/>
    <x v="1"/>
    <s v="Service 22"/>
    <s v="Customer B"/>
    <x v="1"/>
    <n v="50"/>
    <n v="4.8"/>
    <n v="240"/>
    <n v="24"/>
    <n v="264"/>
    <s v="Bank Transfer"/>
    <x v="0"/>
    <s v="Positive"/>
    <n v="200"/>
    <n v="40"/>
    <n v="20"/>
    <n v="4"/>
  </r>
  <r>
    <d v="2025-04-24T00:00:00"/>
    <n v="4"/>
    <x v="1"/>
    <x v="1"/>
    <s v="Service 07"/>
    <s v="Customer A"/>
    <x v="3"/>
    <n v="20"/>
    <n v="6"/>
    <n v="120"/>
    <n v="12"/>
    <n v="132"/>
    <s v="Credit Card"/>
    <x v="2"/>
    <s v="Positive"/>
    <n v="100"/>
    <n v="20"/>
    <n v="10"/>
    <n v="2"/>
  </r>
  <r>
    <d v="2025-04-24T00:00:00"/>
    <n v="4"/>
    <x v="1"/>
    <x v="1"/>
    <s v="Service 08"/>
    <s v="Customer A"/>
    <x v="0"/>
    <n v="20"/>
    <n v="6"/>
    <n v="120"/>
    <n v="12"/>
    <n v="132"/>
    <s v="Credit Card"/>
    <x v="0"/>
    <s v="Positive"/>
    <n v="100"/>
    <n v="20"/>
    <n v="10"/>
    <n v="2"/>
  </r>
  <r>
    <d v="2025-04-24T00:00:00"/>
    <n v="4"/>
    <x v="1"/>
    <x v="1"/>
    <s v="Service 09"/>
    <s v="Customer A"/>
    <x v="4"/>
    <n v="20"/>
    <n v="6"/>
    <n v="120"/>
    <n v="12"/>
    <n v="132"/>
    <s v="Credit Card"/>
    <x v="1"/>
    <s v="Neutral"/>
    <n v="100"/>
    <n v="20"/>
    <n v="10"/>
    <n v="2"/>
  </r>
  <r>
    <d v="2025-04-26T00:00:00"/>
    <n v="4"/>
    <x v="1"/>
    <x v="1"/>
    <s v="Service 10"/>
    <s v="Customer A"/>
    <x v="5"/>
    <n v="20"/>
    <n v="9.6"/>
    <n v="192"/>
    <n v="19.200000000000003"/>
    <n v="211.20000000000002"/>
    <s v="Credit Card"/>
    <x v="3"/>
    <s v="Neutral"/>
    <n v="160"/>
    <n v="32"/>
    <n v="16"/>
    <n v="3.2000000000000028"/>
  </r>
  <r>
    <d v="2025-04-27T00:00:00"/>
    <n v="4"/>
    <x v="1"/>
    <x v="1"/>
    <s v="Service 11"/>
    <s v="Customer A"/>
    <x v="1"/>
    <n v="20"/>
    <n v="10.799999999999999"/>
    <n v="215.99999999999997"/>
    <n v="21.599999999999998"/>
    <n v="237.6"/>
    <s v="Credit Card"/>
    <x v="2"/>
    <s v="Positive"/>
    <n v="180"/>
    <n v="35.999999999999972"/>
    <n v="18"/>
    <n v="3.5999999999999979"/>
  </r>
  <r>
    <d v="2025-04-27T00:00:00"/>
    <n v="4"/>
    <x v="1"/>
    <x v="1"/>
    <s v="Service 12"/>
    <s v="Customer A"/>
    <x v="2"/>
    <n v="20"/>
    <n v="18"/>
    <n v="360"/>
    <n v="36"/>
    <n v="396.00000000000006"/>
    <s v="Bank Transfer"/>
    <x v="2"/>
    <s v="Positive"/>
    <n v="300"/>
    <n v="60"/>
    <n v="30"/>
    <n v="6"/>
  </r>
  <r>
    <d v="2025-04-27T00:00:00"/>
    <n v="4"/>
    <x v="1"/>
    <x v="1"/>
    <s v="Service 13"/>
    <s v="Customer A"/>
    <x v="3"/>
    <n v="20"/>
    <n v="36"/>
    <n v="720"/>
    <n v="72"/>
    <n v="792.00000000000011"/>
    <s v="Credit Card"/>
    <x v="4"/>
    <s v="Positive"/>
    <n v="600"/>
    <n v="120"/>
    <n v="60"/>
    <n v="12"/>
  </r>
  <r>
    <d v="2025-04-28T00:00:00"/>
    <n v="4"/>
    <x v="1"/>
    <x v="1"/>
    <s v="Service 14"/>
    <s v="Customer A"/>
    <x v="0"/>
    <n v="20"/>
    <n v="16.8"/>
    <n v="336"/>
    <n v="33.6"/>
    <n v="369.6"/>
    <s v="Cash"/>
    <x v="5"/>
    <s v="Positive"/>
    <n v="280"/>
    <n v="56"/>
    <n v="28"/>
    <n v="5.6000000000000014"/>
  </r>
  <r>
    <d v="2025-04-30T00:00:00"/>
    <n v="4"/>
    <x v="1"/>
    <x v="1"/>
    <s v="Service 15"/>
    <s v="Customer A"/>
    <x v="4"/>
    <n v="20"/>
    <n v="72"/>
    <n v="1440"/>
    <n v="144"/>
    <n v="1584.0000000000002"/>
    <s v="Cash"/>
    <x v="6"/>
    <s v="Positive"/>
    <n v="1200"/>
    <n v="240"/>
    <n v="120"/>
    <n v="24"/>
  </r>
  <r>
    <d v="2025-05-01T00:00:00"/>
    <n v="5"/>
    <x v="1"/>
    <x v="1"/>
    <s v="Service 16"/>
    <s v="Customer A"/>
    <x v="5"/>
    <n v="20"/>
    <n v="15.6"/>
    <n v="312"/>
    <n v="31.200000000000003"/>
    <n v="343.20000000000005"/>
    <s v="Cash"/>
    <x v="7"/>
    <s v="Neutral"/>
    <n v="260"/>
    <n v="52"/>
    <n v="26"/>
    <n v="5.2000000000000028"/>
  </r>
  <r>
    <d v="2025-05-02T00:00:00"/>
    <n v="5"/>
    <x v="1"/>
    <x v="1"/>
    <s v="Service 17"/>
    <s v="Customer A"/>
    <x v="1"/>
    <n v="20"/>
    <n v="48"/>
    <n v="960"/>
    <n v="96"/>
    <n v="1056"/>
    <s v="Cheques"/>
    <x v="2"/>
    <s v="Neutral"/>
    <n v="800"/>
    <n v="160"/>
    <n v="80"/>
    <n v="16"/>
  </r>
  <r>
    <d v="2025-05-02T00:00:00"/>
    <n v="5"/>
    <x v="1"/>
    <x v="1"/>
    <s v="Service 18"/>
    <s v="Customer A"/>
    <x v="2"/>
    <n v="20"/>
    <n v="18"/>
    <n v="360"/>
    <n v="36"/>
    <n v="396.00000000000006"/>
    <s v="Cheques"/>
    <x v="4"/>
    <s v="Positive"/>
    <n v="300"/>
    <n v="60"/>
    <n v="30"/>
    <n v="6"/>
  </r>
  <r>
    <d v="2025-05-02T00:00:00"/>
    <n v="5"/>
    <x v="1"/>
    <x v="1"/>
    <s v="Service 19"/>
    <s v="Customer A"/>
    <x v="3"/>
    <n v="20"/>
    <n v="72"/>
    <n v="1440"/>
    <n v="144"/>
    <n v="1584.0000000000002"/>
    <s v="On Credit"/>
    <x v="7"/>
    <s v="Positive"/>
    <n v="1200"/>
    <n v="240"/>
    <n v="120"/>
    <n v="24"/>
  </r>
  <r>
    <d v="2025-05-03T00:00:00"/>
    <n v="5"/>
    <x v="1"/>
    <x v="1"/>
    <s v="Service 20"/>
    <s v="Customer A"/>
    <x v="0"/>
    <n v="20"/>
    <n v="16.8"/>
    <n v="336"/>
    <n v="33.6"/>
    <n v="369.6"/>
    <s v="Bank Transfer"/>
    <x v="0"/>
    <s v="Positive"/>
    <n v="280"/>
    <n v="56"/>
    <n v="28"/>
    <n v="5.6000000000000014"/>
  </r>
  <r>
    <d v="2025-05-03T00:00:00"/>
    <n v="5"/>
    <x v="1"/>
    <x v="1"/>
    <s v="Service 21"/>
    <s v="Customer A"/>
    <x v="4"/>
    <n v="20"/>
    <n v="18"/>
    <n v="360"/>
    <n v="36"/>
    <n v="396.00000000000006"/>
    <s v="On Credit"/>
    <x v="6"/>
    <s v="Positive"/>
    <n v="300"/>
    <n v="60"/>
    <n v="30"/>
    <n v="6"/>
  </r>
  <r>
    <d v="2025-05-04T00:00:00"/>
    <n v="5"/>
    <x v="1"/>
    <x v="1"/>
    <s v="Service 22"/>
    <s v="Customer A"/>
    <x v="5"/>
    <n v="20"/>
    <n v="4.8"/>
    <n v="96"/>
    <n v="9.6000000000000014"/>
    <n v="105.60000000000001"/>
    <s v="On Credit"/>
    <x v="8"/>
    <s v="Positive"/>
    <n v="80"/>
    <n v="16"/>
    <n v="8"/>
    <n v="1.6000000000000014"/>
  </r>
  <r>
    <d v="2025-05-04T00:00:00"/>
    <n v="5"/>
    <x v="1"/>
    <x v="0"/>
    <s v="Product 01"/>
    <s v="Customer A"/>
    <x v="1"/>
    <n v="20"/>
    <n v="60"/>
    <n v="1200"/>
    <n v="120"/>
    <n v="1320"/>
    <s v="On Credit"/>
    <x v="7"/>
    <s v="Neutral"/>
    <n v="1000"/>
    <n v="200"/>
    <n v="100"/>
    <n v="20"/>
  </r>
  <r>
    <d v="2025-05-04T00:00:00"/>
    <n v="5"/>
    <x v="1"/>
    <x v="0"/>
    <s v="Product 02"/>
    <s v="Customer A"/>
    <x v="2"/>
    <n v="20"/>
    <n v="36"/>
    <n v="720"/>
    <n v="72"/>
    <n v="792.00000000000011"/>
    <s v="Credit Card"/>
    <x v="1"/>
    <s v="Neutral"/>
    <n v="600"/>
    <n v="120"/>
    <n v="60"/>
    <n v="12"/>
  </r>
  <r>
    <d v="2025-05-04T00:00:00"/>
    <n v="5"/>
    <x v="1"/>
    <x v="0"/>
    <s v="Product 03"/>
    <s v="Customer A"/>
    <x v="3"/>
    <n v="20"/>
    <n v="48"/>
    <n v="960"/>
    <n v="96"/>
    <n v="1056"/>
    <s v="Credit Card"/>
    <x v="5"/>
    <s v="Positive"/>
    <n v="800"/>
    <n v="160"/>
    <n v="80"/>
    <n v="16"/>
  </r>
  <r>
    <d v="2025-05-05T00:00:00"/>
    <n v="5"/>
    <x v="1"/>
    <x v="0"/>
    <s v="Product 04"/>
    <s v="Customer A"/>
    <x v="0"/>
    <n v="20"/>
    <n v="72"/>
    <n v="1440"/>
    <n v="144"/>
    <n v="1584.0000000000002"/>
    <s v="Credit Card"/>
    <x v="3"/>
    <s v="Positive"/>
    <n v="1200"/>
    <n v="240"/>
    <n v="120"/>
    <n v="24"/>
  </r>
  <r>
    <d v="2025-05-05T00:00:00"/>
    <n v="5"/>
    <x v="1"/>
    <x v="0"/>
    <s v="Product 05"/>
    <s v="Customer A"/>
    <x v="4"/>
    <n v="20"/>
    <n v="15.6"/>
    <n v="312"/>
    <n v="31.200000000000003"/>
    <n v="343.20000000000005"/>
    <s v="Credit Card"/>
    <x v="4"/>
    <s v="Positive"/>
    <n v="260"/>
    <n v="52"/>
    <n v="26"/>
    <n v="5.2000000000000028"/>
  </r>
  <r>
    <d v="2025-05-06T00:00:00"/>
    <n v="5"/>
    <x v="1"/>
    <x v="0"/>
    <s v="Product 06"/>
    <s v="Customer A"/>
    <x v="5"/>
    <n v="20"/>
    <n v="19.2"/>
    <n v="384"/>
    <n v="38.400000000000006"/>
    <n v="422.40000000000003"/>
    <s v="Credit Card"/>
    <x v="2"/>
    <s v="Positive"/>
    <n v="320"/>
    <n v="64"/>
    <n v="32"/>
    <n v="6.4000000000000057"/>
  </r>
  <r>
    <d v="2025-05-06T00:00:00"/>
    <n v="5"/>
    <x v="1"/>
    <x v="0"/>
    <s v="Product 01"/>
    <s v="Customer A"/>
    <x v="1"/>
    <n v="20"/>
    <n v="60"/>
    <n v="1200"/>
    <n v="120"/>
    <n v="1320"/>
    <s v="Credit Card"/>
    <x v="0"/>
    <s v="Positive"/>
    <n v="1000"/>
    <n v="200"/>
    <n v="100"/>
    <n v="20"/>
  </r>
  <r>
    <d v="2025-05-06T00:00:00"/>
    <n v="5"/>
    <x v="1"/>
    <x v="0"/>
    <s v="Product 08"/>
    <s v="Customer A"/>
    <x v="2"/>
    <n v="20"/>
    <n v="108"/>
    <n v="2160"/>
    <n v="216"/>
    <n v="2376"/>
    <s v="Bank Transfer"/>
    <x v="1"/>
    <s v="Neutral"/>
    <n v="1800"/>
    <n v="360"/>
    <n v="180"/>
    <n v="36"/>
  </r>
  <r>
    <d v="2025-05-06T00:00:00"/>
    <n v="5"/>
    <x v="1"/>
    <x v="0"/>
    <s v="Product 09"/>
    <s v="Customer A"/>
    <x v="3"/>
    <n v="20"/>
    <n v="48"/>
    <n v="960"/>
    <n v="96"/>
    <n v="1056"/>
    <s v="Credit Card"/>
    <x v="3"/>
    <s v="Neutral"/>
    <n v="800"/>
    <n v="160"/>
    <n v="80"/>
    <n v="16"/>
  </r>
  <r>
    <d v="2025-05-06T00:00:00"/>
    <n v="5"/>
    <x v="1"/>
    <x v="0"/>
    <s v="Product 10"/>
    <s v="Customer A"/>
    <x v="0"/>
    <n v="20"/>
    <n v="7.1999999999999993"/>
    <n v="144"/>
    <n v="14.4"/>
    <n v="158.4"/>
    <s v="Cash"/>
    <x v="2"/>
    <s v="Positive"/>
    <n v="120"/>
    <n v="24"/>
    <n v="12"/>
    <n v="2.4000000000000004"/>
  </r>
  <r>
    <d v="2025-05-08T00:00:00"/>
    <n v="5"/>
    <x v="1"/>
    <x v="0"/>
    <s v="Product 11"/>
    <s v="Customer A"/>
    <x v="4"/>
    <n v="20"/>
    <n v="60"/>
    <n v="1200"/>
    <n v="120"/>
    <n v="1320"/>
    <s v="Cash"/>
    <x v="2"/>
    <s v="Positive"/>
    <n v="1000"/>
    <n v="200"/>
    <n v="100"/>
    <n v="20"/>
  </r>
  <r>
    <d v="2025-05-08T00:00:00"/>
    <n v="5"/>
    <x v="1"/>
    <x v="0"/>
    <s v="Product 12"/>
    <s v="Customer A"/>
    <x v="5"/>
    <n v="20"/>
    <n v="55.199999999999996"/>
    <n v="1104"/>
    <n v="110.4"/>
    <n v="1214.4000000000001"/>
    <s v="Cash"/>
    <x v="4"/>
    <s v="Positive"/>
    <n v="920"/>
    <n v="184"/>
    <n v="92"/>
    <n v="18.400000000000006"/>
  </r>
  <r>
    <d v="2025-05-09T00:00:00"/>
    <n v="5"/>
    <x v="1"/>
    <x v="0"/>
    <s v="Product 13"/>
    <s v="Customer A"/>
    <x v="1"/>
    <n v="20"/>
    <n v="26.4"/>
    <n v="528"/>
    <n v="52.800000000000004"/>
    <n v="580.80000000000007"/>
    <s v="Cheques"/>
    <x v="5"/>
    <s v="Positive"/>
    <n v="440"/>
    <n v="88"/>
    <n v="44"/>
    <n v="8.8000000000000043"/>
  </r>
  <r>
    <d v="2025-05-09T00:00:00"/>
    <n v="5"/>
    <x v="1"/>
    <x v="0"/>
    <s v="Product 14"/>
    <s v="Customer A"/>
    <x v="2"/>
    <n v="20"/>
    <n v="25.2"/>
    <n v="504"/>
    <n v="50.400000000000006"/>
    <n v="554.40000000000009"/>
    <s v="Cheques"/>
    <x v="6"/>
    <s v="Positive"/>
    <n v="420"/>
    <n v="84"/>
    <n v="42"/>
    <n v="8.4000000000000057"/>
  </r>
  <r>
    <d v="2025-05-09T00:00:00"/>
    <n v="5"/>
    <x v="1"/>
    <x v="0"/>
    <s v="Product 15"/>
    <s v="Customer A"/>
    <x v="3"/>
    <n v="20"/>
    <n v="18"/>
    <n v="360"/>
    <n v="36"/>
    <n v="396.00000000000006"/>
    <s v="On Credit"/>
    <x v="7"/>
    <s v="Neutral"/>
    <n v="300"/>
    <n v="60"/>
    <n v="30"/>
    <n v="6"/>
  </r>
  <r>
    <d v="2025-05-09T00:00:00"/>
    <n v="5"/>
    <x v="1"/>
    <x v="0"/>
    <s v="Product 16"/>
    <s v="Customer A"/>
    <x v="0"/>
    <n v="20"/>
    <n v="10.799999999999999"/>
    <n v="215.99999999999997"/>
    <n v="21.599999999999998"/>
    <n v="237.6"/>
    <s v="Bank Transfer"/>
    <x v="2"/>
    <s v="Neutral"/>
    <n v="180"/>
    <n v="35.999999999999972"/>
    <n v="18"/>
    <n v="3.5999999999999979"/>
  </r>
  <r>
    <d v="2025-05-10T00:00:00"/>
    <n v="5"/>
    <x v="1"/>
    <x v="0"/>
    <s v="Product 17"/>
    <s v="Customer A"/>
    <x v="4"/>
    <n v="20"/>
    <n v="9.6"/>
    <n v="192"/>
    <n v="19.200000000000003"/>
    <n v="211.20000000000002"/>
    <s v="On Credit"/>
    <x v="4"/>
    <s v="Positive"/>
    <n v="160"/>
    <n v="32"/>
    <n v="16"/>
    <n v="3.2000000000000028"/>
  </r>
  <r>
    <d v="2025-05-10T00:00:00"/>
    <n v="5"/>
    <x v="1"/>
    <x v="0"/>
    <s v="Product 18"/>
    <s v="Customer A"/>
    <x v="5"/>
    <n v="20"/>
    <n v="4.8"/>
    <n v="96"/>
    <n v="9.6000000000000014"/>
    <n v="105.60000000000001"/>
    <s v="On Credit"/>
    <x v="7"/>
    <s v="Positive"/>
    <n v="80"/>
    <n v="16"/>
    <n v="8"/>
    <n v="1.6000000000000014"/>
  </r>
  <r>
    <d v="2025-05-11T00:00:00"/>
    <n v="5"/>
    <x v="1"/>
    <x v="0"/>
    <s v="Product 19"/>
    <s v="Customer A"/>
    <x v="1"/>
    <n v="20"/>
    <n v="3"/>
    <n v="60"/>
    <n v="6"/>
    <n v="66"/>
    <s v="On Credit"/>
    <x v="0"/>
    <s v="Positive"/>
    <n v="50"/>
    <n v="10"/>
    <n v="5"/>
    <n v="1"/>
  </r>
  <r>
    <d v="2025-05-12T00:00:00"/>
    <n v="5"/>
    <x v="1"/>
    <x v="0"/>
    <s v="Product 20"/>
    <s v="Customer A"/>
    <x v="2"/>
    <n v="20"/>
    <n v="48"/>
    <n v="960"/>
    <n v="96"/>
    <n v="1056"/>
    <s v="Credit Card"/>
    <x v="6"/>
    <s v="Positive"/>
    <n v="800"/>
    <n v="160"/>
    <n v="80"/>
    <n v="16"/>
  </r>
  <r>
    <d v="2025-05-13T00:00:00"/>
    <n v="5"/>
    <x v="1"/>
    <x v="0"/>
    <s v="Product 21"/>
    <s v="Customer A"/>
    <x v="3"/>
    <n v="20"/>
    <n v="15.6"/>
    <n v="312"/>
    <n v="31.200000000000003"/>
    <n v="343.20000000000005"/>
    <s v="Credit Card"/>
    <x v="8"/>
    <s v="Positive"/>
    <n v="260"/>
    <n v="52"/>
    <n v="26"/>
    <n v="5.2000000000000028"/>
  </r>
  <r>
    <d v="2025-05-13T00:00:00"/>
    <n v="5"/>
    <x v="1"/>
    <x v="0"/>
    <s v="Product 22"/>
    <s v="Customer A"/>
    <x v="0"/>
    <n v="20"/>
    <n v="18"/>
    <n v="360"/>
    <n v="36"/>
    <n v="396.00000000000006"/>
    <s v="Credit Card"/>
    <x v="7"/>
    <s v="Neutral"/>
    <n v="300"/>
    <n v="60"/>
    <n v="30"/>
    <n v="6"/>
  </r>
  <r>
    <d v="2025-05-13T00:00:00"/>
    <n v="5"/>
    <x v="1"/>
    <x v="0"/>
    <s v="Product 23"/>
    <s v="Customer A"/>
    <x v="4"/>
    <n v="20"/>
    <n v="36"/>
    <n v="720"/>
    <n v="72"/>
    <n v="792.00000000000011"/>
    <s v="Credit Card"/>
    <x v="1"/>
    <s v="Neutral"/>
    <n v="600"/>
    <n v="120"/>
    <n v="60"/>
    <n v="12"/>
  </r>
  <r>
    <d v="2025-05-13T00:00:00"/>
    <n v="5"/>
    <x v="1"/>
    <x v="1"/>
    <s v="Service 01"/>
    <s v="Customer A"/>
    <x v="5"/>
    <n v="20"/>
    <n v="24"/>
    <n v="480"/>
    <n v="48"/>
    <n v="528"/>
    <s v="Credit Card"/>
    <x v="5"/>
    <s v="Positive"/>
    <n v="400"/>
    <n v="80"/>
    <n v="40"/>
    <n v="8"/>
  </r>
  <r>
    <d v="2025-05-13T00:00:00"/>
    <n v="5"/>
    <x v="1"/>
    <x v="1"/>
    <s v="Service 02"/>
    <s v="Customer A"/>
    <x v="1"/>
    <n v="20"/>
    <n v="24"/>
    <n v="480"/>
    <n v="48"/>
    <n v="528"/>
    <s v="Credit Card"/>
    <x v="3"/>
    <s v="Positive"/>
    <n v="400"/>
    <n v="80"/>
    <n v="40"/>
    <n v="8"/>
  </r>
  <r>
    <d v="2025-05-14T00:00:00"/>
    <n v="5"/>
    <x v="1"/>
    <x v="1"/>
    <s v="Service 03"/>
    <s v="Customer A"/>
    <x v="2"/>
    <n v="20"/>
    <n v="7.1999999999999993"/>
    <n v="144"/>
    <n v="14.4"/>
    <n v="158.4"/>
    <s v="Bank Transfer"/>
    <x v="4"/>
    <s v="Positive"/>
    <n v="120"/>
    <n v="24"/>
    <n v="12"/>
    <n v="2.4000000000000004"/>
  </r>
  <r>
    <d v="2025-05-14T00:00:00"/>
    <n v="5"/>
    <x v="1"/>
    <x v="1"/>
    <s v="Service 04"/>
    <s v="Customer A"/>
    <x v="3"/>
    <n v="20"/>
    <n v="7.1999999999999993"/>
    <n v="144"/>
    <n v="14.4"/>
    <n v="158.4"/>
    <s v="Credit Card"/>
    <x v="2"/>
    <s v="Positive"/>
    <n v="120"/>
    <n v="24"/>
    <n v="12"/>
    <n v="2.4000000000000004"/>
  </r>
  <r>
    <d v="2025-05-14T00:00:00"/>
    <n v="5"/>
    <x v="1"/>
    <x v="1"/>
    <s v="Service 05"/>
    <s v="Customer A"/>
    <x v="0"/>
    <n v="20"/>
    <n v="7.1999999999999993"/>
    <n v="144"/>
    <n v="14.4"/>
    <n v="158.4"/>
    <s v="Cash"/>
    <x v="0"/>
    <s v="Positive"/>
    <n v="120"/>
    <n v="24"/>
    <n v="12"/>
    <n v="2.4000000000000004"/>
  </r>
  <r>
    <d v="2025-05-15T00:00:00"/>
    <n v="5"/>
    <x v="1"/>
    <x v="1"/>
    <s v="Service 06"/>
    <s v="Customer A"/>
    <x v="4"/>
    <n v="20"/>
    <n v="7.1999999999999993"/>
    <n v="144"/>
    <n v="14.4"/>
    <n v="158.4"/>
    <s v="Cash"/>
    <x v="1"/>
    <s v="Neutral"/>
    <n v="120"/>
    <n v="24"/>
    <n v="12"/>
    <n v="2.4000000000000004"/>
  </r>
  <r>
    <d v="2025-05-17T00:00:00"/>
    <n v="5"/>
    <x v="1"/>
    <x v="1"/>
    <s v="Service 07"/>
    <s v="Customer A"/>
    <x v="5"/>
    <n v="20"/>
    <n v="6"/>
    <n v="120"/>
    <n v="12"/>
    <n v="132"/>
    <s v="Cash"/>
    <x v="3"/>
    <s v="Neutral"/>
    <n v="100"/>
    <n v="20"/>
    <n v="10"/>
    <n v="2"/>
  </r>
  <r>
    <d v="2025-05-19T00:00:00"/>
    <n v="5"/>
    <x v="1"/>
    <x v="1"/>
    <s v="Service 08"/>
    <s v="Customer A"/>
    <x v="1"/>
    <n v="20"/>
    <n v="6"/>
    <n v="120"/>
    <n v="12"/>
    <n v="132"/>
    <s v="Cheques"/>
    <x v="2"/>
    <s v="Positive"/>
    <n v="100"/>
    <n v="20"/>
    <n v="10"/>
    <n v="2"/>
  </r>
  <r>
    <d v="2025-05-19T00:00:00"/>
    <n v="5"/>
    <x v="1"/>
    <x v="1"/>
    <s v="Service 09"/>
    <s v="Customer A"/>
    <x v="2"/>
    <n v="20"/>
    <n v="6"/>
    <n v="120"/>
    <n v="12"/>
    <n v="132"/>
    <s v="Cheques"/>
    <x v="2"/>
    <s v="Positive"/>
    <n v="100"/>
    <n v="20"/>
    <n v="10"/>
    <n v="2"/>
  </r>
  <r>
    <d v="2025-05-20T00:00:00"/>
    <n v="5"/>
    <x v="1"/>
    <x v="1"/>
    <s v="Service 10"/>
    <s v="Customer A"/>
    <x v="3"/>
    <n v="20"/>
    <n v="9.6"/>
    <n v="192"/>
    <n v="19.200000000000003"/>
    <n v="211.20000000000002"/>
    <s v="On Credit"/>
    <x v="4"/>
    <s v="Positive"/>
    <n v="160"/>
    <n v="32"/>
    <n v="16"/>
    <n v="3.2000000000000028"/>
  </r>
  <r>
    <d v="2025-05-20T00:00:00"/>
    <n v="5"/>
    <x v="1"/>
    <x v="1"/>
    <s v="Service 11"/>
    <s v="Customer A"/>
    <x v="0"/>
    <n v="20"/>
    <n v="10.799999999999999"/>
    <n v="215.99999999999997"/>
    <n v="21.599999999999998"/>
    <n v="237.6"/>
    <s v="Bank Transfer"/>
    <x v="5"/>
    <s v="Positive"/>
    <n v="180"/>
    <n v="35.999999999999972"/>
    <n v="18"/>
    <n v="3.5999999999999979"/>
  </r>
  <r>
    <d v="2025-05-21T00:00:00"/>
    <n v="5"/>
    <x v="1"/>
    <x v="1"/>
    <s v="Service 12"/>
    <s v="Customer A"/>
    <x v="4"/>
    <n v="20"/>
    <n v="18"/>
    <n v="360"/>
    <n v="36"/>
    <n v="396.00000000000006"/>
    <s v="On Credit"/>
    <x v="6"/>
    <s v="Positive"/>
    <n v="300"/>
    <n v="60"/>
    <n v="30"/>
    <n v="6"/>
  </r>
  <r>
    <d v="2025-05-21T00:00:00"/>
    <n v="5"/>
    <x v="1"/>
    <x v="1"/>
    <s v="Service 13"/>
    <s v="Customer A"/>
    <x v="5"/>
    <n v="20"/>
    <n v="36"/>
    <n v="720"/>
    <n v="72"/>
    <n v="792.00000000000011"/>
    <s v="On Credit"/>
    <x v="7"/>
    <s v="Neutral"/>
    <n v="600"/>
    <n v="120"/>
    <n v="60"/>
    <n v="12"/>
  </r>
  <r>
    <d v="2025-05-22T00:00:00"/>
    <n v="5"/>
    <x v="1"/>
    <x v="1"/>
    <s v="Service 14"/>
    <s v="Customer A"/>
    <x v="1"/>
    <n v="20"/>
    <n v="16.8"/>
    <n v="336"/>
    <n v="33.6"/>
    <n v="369.6"/>
    <s v="On Credit"/>
    <x v="2"/>
    <s v="Neutral"/>
    <n v="280"/>
    <n v="56"/>
    <n v="28"/>
    <n v="5.6000000000000014"/>
  </r>
  <r>
    <d v="2025-05-22T00:00:00"/>
    <n v="5"/>
    <x v="1"/>
    <x v="1"/>
    <s v="Service 15"/>
    <s v="Customer A"/>
    <x v="2"/>
    <n v="20"/>
    <n v="72"/>
    <n v="1440"/>
    <n v="144"/>
    <n v="1584.0000000000002"/>
    <s v="Credit Card"/>
    <x v="4"/>
    <s v="Positive"/>
    <n v="1200"/>
    <n v="240"/>
    <n v="120"/>
    <n v="24"/>
  </r>
  <r>
    <d v="2025-05-22T00:00:00"/>
    <n v="5"/>
    <x v="1"/>
    <x v="1"/>
    <s v="Service 16"/>
    <s v="Customer A"/>
    <x v="3"/>
    <n v="20"/>
    <n v="15.6"/>
    <n v="312"/>
    <n v="31.200000000000003"/>
    <n v="343.20000000000005"/>
    <s v="Credit Card"/>
    <x v="7"/>
    <s v="Positive"/>
    <n v="260"/>
    <n v="52"/>
    <n v="26"/>
    <n v="5.2000000000000028"/>
  </r>
  <r>
    <d v="2025-05-24T00:00:00"/>
    <n v="5"/>
    <x v="1"/>
    <x v="1"/>
    <s v="Service 17"/>
    <s v="Customer A"/>
    <x v="0"/>
    <n v="20"/>
    <n v="48"/>
    <n v="960"/>
    <n v="96"/>
    <n v="1056"/>
    <s v="Credit Card"/>
    <x v="0"/>
    <s v="Positive"/>
    <n v="800"/>
    <n v="160"/>
    <n v="80"/>
    <n v="16"/>
  </r>
  <r>
    <d v="2025-05-24T00:00:00"/>
    <n v="5"/>
    <x v="1"/>
    <x v="1"/>
    <s v="Service 18"/>
    <s v="Customer A"/>
    <x v="4"/>
    <n v="20"/>
    <n v="18"/>
    <n v="360"/>
    <n v="36"/>
    <n v="396.00000000000006"/>
    <s v="Credit Card"/>
    <x v="6"/>
    <s v="Positive"/>
    <n v="300"/>
    <n v="60"/>
    <n v="30"/>
    <n v="6"/>
  </r>
  <r>
    <d v="2025-05-24T00:00:00"/>
    <n v="5"/>
    <x v="1"/>
    <x v="1"/>
    <s v="Service 19"/>
    <s v="Customer A"/>
    <x v="5"/>
    <n v="20"/>
    <n v="72"/>
    <n v="1440"/>
    <n v="144"/>
    <n v="1584.0000000000002"/>
    <s v="Credit Card"/>
    <x v="8"/>
    <s v="Positive"/>
    <n v="1200"/>
    <n v="240"/>
    <n v="120"/>
    <n v="24"/>
  </r>
  <r>
    <d v="2025-05-24T00:00:00"/>
    <n v="5"/>
    <x v="1"/>
    <x v="1"/>
    <s v="Service 20"/>
    <s v="Customer A"/>
    <x v="1"/>
    <n v="20"/>
    <n v="16.8"/>
    <n v="336"/>
    <n v="33.6"/>
    <n v="369.6"/>
    <s v="Credit Card"/>
    <x v="7"/>
    <s v="Neutral"/>
    <n v="280"/>
    <n v="56"/>
    <n v="28"/>
    <n v="5.6000000000000014"/>
  </r>
  <r>
    <d v="2025-05-25T00:00:00"/>
    <n v="5"/>
    <x v="1"/>
    <x v="1"/>
    <s v="Service 21"/>
    <s v="Customer A"/>
    <x v="2"/>
    <n v="20"/>
    <n v="18"/>
    <n v="360"/>
    <n v="36"/>
    <n v="396.00000000000006"/>
    <s v="Bank Transfer"/>
    <x v="1"/>
    <s v="Neutral"/>
    <n v="300"/>
    <n v="60"/>
    <n v="30"/>
    <n v="6"/>
  </r>
  <r>
    <d v="2025-05-25T00:00:00"/>
    <n v="5"/>
    <x v="1"/>
    <x v="1"/>
    <s v="Service 22"/>
    <s v="Customer A"/>
    <x v="3"/>
    <n v="20"/>
    <n v="4.8"/>
    <n v="96"/>
    <n v="9.6000000000000014"/>
    <n v="105.60000000000001"/>
    <s v="Credit Card"/>
    <x v="5"/>
    <s v="Positive"/>
    <n v="80"/>
    <n v="16"/>
    <n v="8"/>
    <n v="1.6000000000000014"/>
  </r>
  <r>
    <d v="2025-05-25T00:00:00"/>
    <n v="5"/>
    <x v="1"/>
    <x v="0"/>
    <s v="Product 07"/>
    <s v="Customer B"/>
    <x v="5"/>
    <n v="500"/>
    <n v="30"/>
    <n v="15000"/>
    <n v="1500"/>
    <n v="16500"/>
    <s v="Bank Transfer"/>
    <x v="3"/>
    <s v="Positive"/>
    <n v="12500"/>
    <n v="2500"/>
    <n v="1250"/>
    <n v="250"/>
  </r>
  <r>
    <d v="2025-05-26T00:00:00"/>
    <n v="5"/>
    <x v="1"/>
    <x v="0"/>
    <s v="Product 01"/>
    <s v="Customer A"/>
    <x v="0"/>
    <n v="20"/>
    <n v="60"/>
    <n v="1200"/>
    <n v="120"/>
    <n v="1320"/>
    <s v="Cash"/>
    <x v="3"/>
    <s v="Positive"/>
    <n v="1000"/>
    <n v="200"/>
    <n v="100"/>
    <n v="20"/>
  </r>
  <r>
    <d v="2025-05-27T00:00:00"/>
    <n v="5"/>
    <x v="1"/>
    <x v="0"/>
    <s v="Product 02"/>
    <s v="Customer A"/>
    <x v="4"/>
    <n v="20"/>
    <n v="36"/>
    <n v="720"/>
    <n v="72"/>
    <n v="792.00000000000011"/>
    <s v="Cash"/>
    <x v="4"/>
    <s v="Positive"/>
    <n v="600"/>
    <n v="120"/>
    <n v="60"/>
    <n v="12"/>
  </r>
  <r>
    <d v="2025-05-27T00:00:00"/>
    <n v="5"/>
    <x v="1"/>
    <x v="0"/>
    <s v="Product 03"/>
    <s v="Customer A"/>
    <x v="5"/>
    <n v="20"/>
    <n v="48"/>
    <n v="960"/>
    <n v="96"/>
    <n v="1056"/>
    <s v="Cash"/>
    <x v="2"/>
    <s v="Positive"/>
    <n v="800"/>
    <n v="160"/>
    <n v="80"/>
    <n v="16"/>
  </r>
  <r>
    <d v="2025-05-27T00:00:00"/>
    <n v="5"/>
    <x v="1"/>
    <x v="0"/>
    <s v="Product 04"/>
    <s v="Customer A"/>
    <x v="1"/>
    <n v="20"/>
    <n v="72"/>
    <n v="1440"/>
    <n v="144"/>
    <n v="1584.0000000000002"/>
    <s v="Cheques"/>
    <x v="0"/>
    <s v="Positive"/>
    <n v="1200"/>
    <n v="240"/>
    <n v="120"/>
    <n v="24"/>
  </r>
  <r>
    <d v="2025-05-28T00:00:00"/>
    <n v="5"/>
    <x v="1"/>
    <x v="0"/>
    <s v="Product 05"/>
    <s v="Customer A"/>
    <x v="2"/>
    <n v="20"/>
    <n v="15.6"/>
    <n v="312"/>
    <n v="31.200000000000003"/>
    <n v="343.20000000000005"/>
    <s v="Cheques"/>
    <x v="1"/>
    <s v="Neutral"/>
    <n v="260"/>
    <n v="52"/>
    <n v="26"/>
    <n v="5.2000000000000028"/>
  </r>
  <r>
    <d v="2025-05-28T00:00:00"/>
    <n v="5"/>
    <x v="1"/>
    <x v="0"/>
    <s v="Product 06"/>
    <s v="Customer A"/>
    <x v="3"/>
    <n v="20"/>
    <n v="19.2"/>
    <n v="384"/>
    <n v="38.400000000000006"/>
    <n v="422.40000000000003"/>
    <s v="On Credit"/>
    <x v="3"/>
    <s v="Neutral"/>
    <n v="320"/>
    <n v="64"/>
    <n v="32"/>
    <n v="6.4000000000000057"/>
  </r>
  <r>
    <d v="2025-05-29T00:00:00"/>
    <n v="5"/>
    <x v="1"/>
    <x v="0"/>
    <s v="Product 07"/>
    <s v="Customer A"/>
    <x v="0"/>
    <n v="20"/>
    <n v="30"/>
    <n v="600"/>
    <n v="60"/>
    <n v="660"/>
    <s v="Bank Transfer"/>
    <x v="2"/>
    <s v="Positive"/>
    <n v="500"/>
    <n v="100"/>
    <n v="50"/>
    <n v="10"/>
  </r>
  <r>
    <d v="2025-05-30T00:00:00"/>
    <n v="5"/>
    <x v="1"/>
    <x v="0"/>
    <s v="Product 08"/>
    <s v="Customer A"/>
    <x v="4"/>
    <n v="20"/>
    <n v="108"/>
    <n v="2160"/>
    <n v="216"/>
    <n v="2376"/>
    <s v="On Credit"/>
    <x v="2"/>
    <s v="Positive"/>
    <n v="1800"/>
    <n v="360"/>
    <n v="180"/>
    <n v="36"/>
  </r>
  <r>
    <d v="2025-05-31T00:00:00"/>
    <n v="5"/>
    <x v="1"/>
    <x v="0"/>
    <s v="Product 09"/>
    <s v="Customer A"/>
    <x v="5"/>
    <n v="20"/>
    <n v="48"/>
    <n v="960"/>
    <n v="96"/>
    <n v="1056"/>
    <s v="On Credit"/>
    <x v="4"/>
    <s v="Positive"/>
    <n v="800"/>
    <n v="160"/>
    <n v="80"/>
    <n v="16"/>
  </r>
  <r>
    <d v="2025-05-31T00:00:00"/>
    <n v="5"/>
    <x v="1"/>
    <x v="0"/>
    <s v="Product 10"/>
    <s v="Customer A"/>
    <x v="1"/>
    <n v="20"/>
    <n v="7.1999999999999993"/>
    <n v="144"/>
    <n v="14.4"/>
    <n v="158.4"/>
    <s v="On Credit"/>
    <x v="5"/>
    <s v="Positive"/>
    <n v="120"/>
    <n v="24"/>
    <n v="12"/>
    <n v="2.4000000000000004"/>
  </r>
  <r>
    <d v="2025-05-31T00:00:00"/>
    <n v="5"/>
    <x v="1"/>
    <x v="0"/>
    <s v="Product 11"/>
    <s v="Customer A"/>
    <x v="2"/>
    <n v="20"/>
    <n v="60"/>
    <n v="1200"/>
    <n v="120"/>
    <n v="1320"/>
    <s v="Credit Card"/>
    <x v="6"/>
    <s v="Positive"/>
    <n v="1000"/>
    <n v="200"/>
    <n v="100"/>
    <n v="20"/>
  </r>
  <r>
    <d v="2025-06-02T00:00:00"/>
    <n v="6"/>
    <x v="1"/>
    <x v="0"/>
    <s v="Product 12"/>
    <s v="Customer A"/>
    <x v="3"/>
    <n v="20"/>
    <n v="55.199999999999996"/>
    <n v="1104"/>
    <n v="110.4"/>
    <n v="1214.4000000000001"/>
    <s v="Credit Card"/>
    <x v="7"/>
    <s v="Neutral"/>
    <n v="920"/>
    <n v="184"/>
    <n v="92"/>
    <n v="18.400000000000006"/>
  </r>
  <r>
    <d v="2025-06-02T00:00:00"/>
    <n v="6"/>
    <x v="1"/>
    <x v="0"/>
    <s v="Product 13"/>
    <s v="Customer A"/>
    <x v="0"/>
    <n v="20"/>
    <n v="26.4"/>
    <n v="528"/>
    <n v="52.800000000000004"/>
    <n v="580.80000000000007"/>
    <s v="Credit Card"/>
    <x v="2"/>
    <s v="Neutral"/>
    <n v="440"/>
    <n v="88"/>
    <n v="44"/>
    <n v="8.8000000000000043"/>
  </r>
  <r>
    <d v="2025-06-02T00:00:00"/>
    <n v="6"/>
    <x v="1"/>
    <x v="0"/>
    <s v="Product 14"/>
    <s v="Customer A"/>
    <x v="4"/>
    <n v="20"/>
    <n v="25.2"/>
    <n v="504"/>
    <n v="50.400000000000006"/>
    <n v="554.40000000000009"/>
    <s v="Credit Card"/>
    <x v="4"/>
    <s v="Positive"/>
    <n v="420"/>
    <n v="84"/>
    <n v="42"/>
    <n v="8.4000000000000057"/>
  </r>
  <r>
    <d v="2025-06-03T00:00:00"/>
    <n v="6"/>
    <x v="1"/>
    <x v="0"/>
    <s v="Product 15"/>
    <s v="Customer A"/>
    <x v="5"/>
    <n v="20"/>
    <n v="18"/>
    <n v="360"/>
    <n v="36"/>
    <n v="396.00000000000006"/>
    <s v="Credit Card"/>
    <x v="7"/>
    <s v="Positive"/>
    <n v="300"/>
    <n v="60"/>
    <n v="30"/>
    <n v="6"/>
  </r>
  <r>
    <d v="2025-06-03T00:00:00"/>
    <n v="6"/>
    <x v="1"/>
    <x v="0"/>
    <s v="Product 16"/>
    <s v="Customer A"/>
    <x v="1"/>
    <n v="20"/>
    <n v="10.799999999999999"/>
    <n v="215.99999999999997"/>
    <n v="21.599999999999998"/>
    <n v="237.6"/>
    <s v="Credit Card"/>
    <x v="0"/>
    <s v="Positive"/>
    <n v="180"/>
    <n v="35.999999999999972"/>
    <n v="18"/>
    <n v="3.5999999999999979"/>
  </r>
  <r>
    <d v="2025-06-03T00:00:00"/>
    <n v="6"/>
    <x v="1"/>
    <x v="0"/>
    <s v="Product 17"/>
    <s v="Customer A"/>
    <x v="2"/>
    <n v="20"/>
    <n v="9.6"/>
    <n v="192"/>
    <n v="19.200000000000003"/>
    <n v="211.20000000000002"/>
    <s v="Bank Transfer"/>
    <x v="6"/>
    <s v="Positive"/>
    <n v="160"/>
    <n v="32"/>
    <n v="16"/>
    <n v="3.2000000000000028"/>
  </r>
  <r>
    <d v="2025-06-03T00:00:00"/>
    <n v="6"/>
    <x v="1"/>
    <x v="0"/>
    <s v="Product 18"/>
    <s v="Customer A"/>
    <x v="3"/>
    <n v="20"/>
    <n v="4.8"/>
    <n v="96"/>
    <n v="9.6000000000000014"/>
    <n v="105.60000000000001"/>
    <s v="Credit Card"/>
    <x v="8"/>
    <s v="Positive"/>
    <n v="80"/>
    <n v="16"/>
    <n v="8"/>
    <n v="1.6000000000000014"/>
  </r>
  <r>
    <d v="2025-06-03T00:00:00"/>
    <n v="6"/>
    <x v="1"/>
    <x v="0"/>
    <s v="Product 19"/>
    <s v="Customer A"/>
    <x v="0"/>
    <n v="20"/>
    <n v="3"/>
    <n v="60"/>
    <n v="6"/>
    <n v="66"/>
    <s v="Cash"/>
    <x v="7"/>
    <s v="Neutral"/>
    <n v="50"/>
    <n v="10"/>
    <n v="5"/>
    <n v="1"/>
  </r>
  <r>
    <d v="2025-06-05T00:00:00"/>
    <n v="6"/>
    <x v="1"/>
    <x v="0"/>
    <s v="Product 20"/>
    <s v="Customer A"/>
    <x v="4"/>
    <n v="20"/>
    <n v="48"/>
    <n v="960"/>
    <n v="96"/>
    <n v="1056"/>
    <s v="Cash"/>
    <x v="1"/>
    <s v="Neutral"/>
    <n v="800"/>
    <n v="160"/>
    <n v="80"/>
    <n v="16"/>
  </r>
  <r>
    <d v="2025-06-05T00:00:00"/>
    <n v="6"/>
    <x v="1"/>
    <x v="0"/>
    <s v="Product 21"/>
    <s v="Customer A"/>
    <x v="5"/>
    <n v="20"/>
    <n v="15.6"/>
    <n v="312"/>
    <n v="31.200000000000003"/>
    <n v="343.20000000000005"/>
    <s v="Cash"/>
    <x v="5"/>
    <s v="Positive"/>
    <n v="260"/>
    <n v="52"/>
    <n v="26"/>
    <n v="5.2000000000000028"/>
  </r>
  <r>
    <d v="2025-06-05T00:00:00"/>
    <n v="6"/>
    <x v="1"/>
    <x v="0"/>
    <s v="Product 22"/>
    <s v="Customer A"/>
    <x v="1"/>
    <n v="20"/>
    <n v="18"/>
    <n v="360"/>
    <n v="36"/>
    <n v="396.00000000000006"/>
    <s v="Cheques"/>
    <x v="3"/>
    <s v="Positive"/>
    <n v="300"/>
    <n v="60"/>
    <n v="30"/>
    <n v="6"/>
  </r>
  <r>
    <d v="2025-06-06T00:00:00"/>
    <n v="6"/>
    <x v="1"/>
    <x v="0"/>
    <s v="Product 23"/>
    <s v="Customer A"/>
    <x v="2"/>
    <n v="20"/>
    <n v="36"/>
    <n v="720"/>
    <n v="72"/>
    <n v="792.00000000000011"/>
    <s v="Cheques"/>
    <x v="4"/>
    <s v="Positive"/>
    <n v="600"/>
    <n v="120"/>
    <n v="60"/>
    <n v="12"/>
  </r>
  <r>
    <d v="2025-06-06T00:00:00"/>
    <n v="6"/>
    <x v="1"/>
    <x v="1"/>
    <s v="Service 01"/>
    <s v="Customer A"/>
    <x v="3"/>
    <n v="20"/>
    <n v="24"/>
    <n v="480"/>
    <n v="48"/>
    <n v="528"/>
    <s v="On Credit"/>
    <x v="2"/>
    <s v="Positive"/>
    <n v="400"/>
    <n v="80"/>
    <n v="40"/>
    <n v="8"/>
  </r>
  <r>
    <d v="2025-06-06T00:00:00"/>
    <n v="6"/>
    <x v="1"/>
    <x v="1"/>
    <s v="Service 02"/>
    <s v="Customer A"/>
    <x v="0"/>
    <n v="20"/>
    <n v="24"/>
    <n v="480"/>
    <n v="48"/>
    <n v="528"/>
    <s v="Bank Transfer"/>
    <x v="0"/>
    <s v="Positive"/>
    <n v="400"/>
    <n v="80"/>
    <n v="40"/>
    <n v="8"/>
  </r>
  <r>
    <d v="2025-06-06T00:00:00"/>
    <n v="6"/>
    <x v="1"/>
    <x v="1"/>
    <s v="Service 03"/>
    <s v="Customer A"/>
    <x v="4"/>
    <n v="20"/>
    <n v="7.1999999999999993"/>
    <n v="144"/>
    <n v="14.4"/>
    <n v="158.4"/>
    <s v="On Credit"/>
    <x v="1"/>
    <s v="Neutral"/>
    <n v="120"/>
    <n v="24"/>
    <n v="12"/>
    <n v="2.4000000000000004"/>
  </r>
  <r>
    <d v="2025-06-07T00:00:00"/>
    <n v="6"/>
    <x v="1"/>
    <x v="1"/>
    <s v="Service 04"/>
    <s v="Customer A"/>
    <x v="5"/>
    <n v="20"/>
    <n v="7.1999999999999993"/>
    <n v="144"/>
    <n v="14.4"/>
    <n v="158.4"/>
    <s v="On Credit"/>
    <x v="3"/>
    <s v="Neutral"/>
    <n v="120"/>
    <n v="24"/>
    <n v="12"/>
    <n v="2.4000000000000004"/>
  </r>
  <r>
    <d v="2025-06-08T00:00:00"/>
    <n v="6"/>
    <x v="1"/>
    <x v="1"/>
    <s v="Service 05"/>
    <s v="Customer A"/>
    <x v="1"/>
    <n v="20"/>
    <n v="7.1999999999999993"/>
    <n v="144"/>
    <n v="14.4"/>
    <n v="158.4"/>
    <s v="On Credit"/>
    <x v="2"/>
    <s v="Positive"/>
    <n v="120"/>
    <n v="24"/>
    <n v="12"/>
    <n v="2.4000000000000004"/>
  </r>
  <r>
    <d v="2025-06-08T00:00:00"/>
    <n v="6"/>
    <x v="1"/>
    <x v="1"/>
    <s v="Service 06"/>
    <s v="Customer A"/>
    <x v="2"/>
    <n v="20"/>
    <n v="7.1999999999999993"/>
    <n v="144"/>
    <n v="14.4"/>
    <n v="158.4"/>
    <s v="Credit Card"/>
    <x v="2"/>
    <s v="Positive"/>
    <n v="120"/>
    <n v="24"/>
    <n v="12"/>
    <n v="2.4000000000000004"/>
  </r>
  <r>
    <d v="2025-06-09T00:00:00"/>
    <n v="6"/>
    <x v="1"/>
    <x v="1"/>
    <s v="Service 07"/>
    <s v="Customer A"/>
    <x v="3"/>
    <n v="20"/>
    <n v="6"/>
    <n v="120"/>
    <n v="12"/>
    <n v="132"/>
    <s v="Credit Card"/>
    <x v="4"/>
    <s v="Positive"/>
    <n v="100"/>
    <n v="20"/>
    <n v="10"/>
    <n v="2"/>
  </r>
  <r>
    <d v="2025-06-09T00:00:00"/>
    <n v="6"/>
    <x v="1"/>
    <x v="1"/>
    <s v="Service 08"/>
    <s v="Customer A"/>
    <x v="0"/>
    <n v="20"/>
    <n v="6"/>
    <n v="120"/>
    <n v="12"/>
    <n v="132"/>
    <s v="Credit Card"/>
    <x v="5"/>
    <s v="Positive"/>
    <n v="100"/>
    <n v="20"/>
    <n v="10"/>
    <n v="2"/>
  </r>
  <r>
    <d v="2025-06-11T00:00:00"/>
    <n v="6"/>
    <x v="1"/>
    <x v="1"/>
    <s v="Service 09"/>
    <s v="Customer A"/>
    <x v="4"/>
    <n v="20"/>
    <n v="6"/>
    <n v="120"/>
    <n v="12"/>
    <n v="132"/>
    <s v="Credit Card"/>
    <x v="6"/>
    <s v="Positive"/>
    <n v="100"/>
    <n v="20"/>
    <n v="10"/>
    <n v="2"/>
  </r>
  <r>
    <d v="2025-06-11T00:00:00"/>
    <n v="6"/>
    <x v="1"/>
    <x v="1"/>
    <s v="Service 10"/>
    <s v="Customer A"/>
    <x v="5"/>
    <n v="20"/>
    <n v="9.6"/>
    <n v="192"/>
    <n v="19.200000000000003"/>
    <n v="211.20000000000002"/>
    <s v="Credit Card"/>
    <x v="7"/>
    <s v="Neutral"/>
    <n v="160"/>
    <n v="32"/>
    <n v="16"/>
    <n v="3.2000000000000028"/>
  </r>
  <r>
    <d v="2025-06-11T00:00:00"/>
    <n v="6"/>
    <x v="1"/>
    <x v="1"/>
    <s v="Service 11"/>
    <s v="Customer A"/>
    <x v="1"/>
    <n v="20"/>
    <n v="10.799999999999999"/>
    <n v="215.99999999999997"/>
    <n v="21.599999999999998"/>
    <n v="237.6"/>
    <s v="Credit Card"/>
    <x v="2"/>
    <s v="Neutral"/>
    <n v="180"/>
    <n v="35.999999999999972"/>
    <n v="18"/>
    <n v="3.5999999999999979"/>
  </r>
  <r>
    <d v="2025-06-11T00:00:00"/>
    <n v="6"/>
    <x v="1"/>
    <x v="1"/>
    <s v="Service 12"/>
    <s v="Customer A"/>
    <x v="2"/>
    <n v="20"/>
    <n v="18"/>
    <n v="360"/>
    <n v="36"/>
    <n v="396.00000000000006"/>
    <s v="Bank Transfer"/>
    <x v="4"/>
    <s v="Positive"/>
    <n v="300"/>
    <n v="60"/>
    <n v="30"/>
    <n v="6"/>
  </r>
  <r>
    <d v="2025-06-11T00:00:00"/>
    <n v="6"/>
    <x v="1"/>
    <x v="1"/>
    <s v="Service 13"/>
    <s v="Customer A"/>
    <x v="3"/>
    <n v="20"/>
    <n v="36"/>
    <n v="720"/>
    <n v="72"/>
    <n v="792.00000000000011"/>
    <s v="Credit Card"/>
    <x v="7"/>
    <s v="Positive"/>
    <n v="600"/>
    <n v="120"/>
    <n v="60"/>
    <n v="12"/>
  </r>
  <r>
    <d v="2025-06-12T00:00:00"/>
    <n v="6"/>
    <x v="1"/>
    <x v="1"/>
    <s v="Service 14"/>
    <s v="Customer A"/>
    <x v="0"/>
    <n v="20"/>
    <n v="16.8"/>
    <n v="336"/>
    <n v="33.6"/>
    <n v="369.6"/>
    <s v="Cash"/>
    <x v="0"/>
    <s v="Positive"/>
    <n v="280"/>
    <n v="56"/>
    <n v="28"/>
    <n v="5.6000000000000014"/>
  </r>
  <r>
    <d v="2025-06-12T00:00:00"/>
    <n v="6"/>
    <x v="1"/>
    <x v="1"/>
    <s v="Service 15"/>
    <s v="Customer A"/>
    <x v="4"/>
    <n v="20"/>
    <n v="72"/>
    <n v="1440"/>
    <n v="144"/>
    <n v="1584.0000000000002"/>
    <s v="Cash"/>
    <x v="6"/>
    <s v="Positive"/>
    <n v="1200"/>
    <n v="240"/>
    <n v="120"/>
    <n v="24"/>
  </r>
  <r>
    <d v="2025-06-12T00:00:00"/>
    <n v="6"/>
    <x v="1"/>
    <x v="1"/>
    <s v="Service 16"/>
    <s v="Customer A"/>
    <x v="5"/>
    <n v="20"/>
    <n v="15.6"/>
    <n v="312"/>
    <n v="31.200000000000003"/>
    <n v="343.20000000000005"/>
    <s v="Cash"/>
    <x v="8"/>
    <s v="Positive"/>
    <n v="260"/>
    <n v="52"/>
    <n v="26"/>
    <n v="5.2000000000000028"/>
  </r>
  <r>
    <d v="2025-06-13T00:00:00"/>
    <n v="6"/>
    <x v="1"/>
    <x v="1"/>
    <s v="Service 17"/>
    <s v="Customer A"/>
    <x v="1"/>
    <n v="20"/>
    <n v="48"/>
    <n v="960"/>
    <n v="96"/>
    <n v="1056"/>
    <s v="Cheques"/>
    <x v="7"/>
    <s v="Neutral"/>
    <n v="800"/>
    <n v="160"/>
    <n v="80"/>
    <n v="16"/>
  </r>
  <r>
    <d v="2025-06-14T00:00:00"/>
    <n v="6"/>
    <x v="1"/>
    <x v="1"/>
    <s v="Service 18"/>
    <s v="Customer A"/>
    <x v="2"/>
    <n v="20"/>
    <n v="18"/>
    <n v="360"/>
    <n v="36"/>
    <n v="396.00000000000006"/>
    <s v="Cheques"/>
    <x v="1"/>
    <s v="Neutral"/>
    <n v="300"/>
    <n v="60"/>
    <n v="30"/>
    <n v="6"/>
  </r>
  <r>
    <d v="2025-06-14T00:00:00"/>
    <n v="6"/>
    <x v="1"/>
    <x v="1"/>
    <s v="Service 19"/>
    <s v="Customer A"/>
    <x v="3"/>
    <n v="20"/>
    <n v="72"/>
    <n v="1440"/>
    <n v="144"/>
    <n v="1584.0000000000002"/>
    <s v="On Credit"/>
    <x v="5"/>
    <s v="Positive"/>
    <n v="1200"/>
    <n v="240"/>
    <n v="120"/>
    <n v="24"/>
  </r>
  <r>
    <d v="2025-06-15T00:00:00"/>
    <n v="6"/>
    <x v="1"/>
    <x v="1"/>
    <s v="Service 20"/>
    <s v="Customer A"/>
    <x v="0"/>
    <n v="20"/>
    <n v="16.8"/>
    <n v="336"/>
    <n v="33.6"/>
    <n v="369.6"/>
    <s v="Bank Transfer"/>
    <x v="3"/>
    <s v="Positive"/>
    <n v="280"/>
    <n v="56"/>
    <n v="28"/>
    <n v="5.6000000000000014"/>
  </r>
  <r>
    <d v="2025-06-16T00:00:00"/>
    <n v="6"/>
    <x v="1"/>
    <x v="1"/>
    <s v="Service 21"/>
    <s v="Customer A"/>
    <x v="4"/>
    <n v="20"/>
    <n v="18"/>
    <n v="360"/>
    <n v="36"/>
    <n v="396.00000000000006"/>
    <s v="On Credit"/>
    <x v="4"/>
    <s v="Positive"/>
    <n v="300"/>
    <n v="60"/>
    <n v="30"/>
    <n v="6"/>
  </r>
  <r>
    <d v="2025-06-16T00:00:00"/>
    <n v="6"/>
    <x v="1"/>
    <x v="1"/>
    <s v="Service 22"/>
    <s v="Customer A"/>
    <x v="5"/>
    <n v="20"/>
    <n v="4.8"/>
    <n v="96"/>
    <n v="9.6000000000000014"/>
    <n v="105.60000000000001"/>
    <s v="On Credit"/>
    <x v="2"/>
    <s v="Positive"/>
    <n v="80"/>
    <n v="16"/>
    <n v="8"/>
    <n v="1.6000000000000014"/>
  </r>
  <r>
    <d v="2025-06-17T00:00:00"/>
    <n v="6"/>
    <x v="1"/>
    <x v="0"/>
    <s v="Product 01"/>
    <s v="Customer A"/>
    <x v="1"/>
    <n v="20"/>
    <n v="60"/>
    <n v="1200"/>
    <n v="120"/>
    <n v="1320"/>
    <s v="On Credit"/>
    <x v="0"/>
    <s v="Positive"/>
    <n v="1000"/>
    <n v="200"/>
    <n v="100"/>
    <n v="20"/>
  </r>
  <r>
    <d v="2025-06-17T00:00:00"/>
    <n v="6"/>
    <x v="1"/>
    <x v="0"/>
    <s v="Product 02"/>
    <s v="Customer A"/>
    <x v="2"/>
    <n v="20"/>
    <n v="36"/>
    <n v="720"/>
    <n v="72"/>
    <n v="792.00000000000011"/>
    <s v="Credit Card"/>
    <x v="1"/>
    <s v="Neutral"/>
    <n v="600"/>
    <n v="120"/>
    <n v="60"/>
    <n v="12"/>
  </r>
  <r>
    <d v="2025-06-19T00:00:00"/>
    <n v="6"/>
    <x v="1"/>
    <x v="0"/>
    <s v="Product 03"/>
    <s v="Customer A"/>
    <x v="3"/>
    <n v="20"/>
    <n v="48"/>
    <n v="960"/>
    <n v="96"/>
    <n v="1056"/>
    <s v="Credit Card"/>
    <x v="3"/>
    <s v="Neutral"/>
    <n v="800"/>
    <n v="160"/>
    <n v="80"/>
    <n v="16"/>
  </r>
  <r>
    <d v="2025-06-19T00:00:00"/>
    <n v="6"/>
    <x v="1"/>
    <x v="0"/>
    <s v="Product 04"/>
    <s v="Customer A"/>
    <x v="0"/>
    <n v="20"/>
    <n v="72"/>
    <n v="1440"/>
    <n v="144"/>
    <n v="1584.0000000000002"/>
    <s v="Credit Card"/>
    <x v="2"/>
    <s v="Positive"/>
    <n v="1200"/>
    <n v="240"/>
    <n v="120"/>
    <n v="24"/>
  </r>
  <r>
    <d v="2025-06-19T00:00:00"/>
    <n v="6"/>
    <x v="1"/>
    <x v="0"/>
    <s v="Product 05"/>
    <s v="Customer A"/>
    <x v="4"/>
    <n v="20"/>
    <n v="15.6"/>
    <n v="312"/>
    <n v="31.200000000000003"/>
    <n v="343.20000000000005"/>
    <s v="Credit Card"/>
    <x v="2"/>
    <s v="Positive"/>
    <n v="260"/>
    <n v="52"/>
    <n v="26"/>
    <n v="5.2000000000000028"/>
  </r>
  <r>
    <d v="2025-06-20T00:00:00"/>
    <n v="6"/>
    <x v="1"/>
    <x v="0"/>
    <s v="Product 06"/>
    <s v="Customer A"/>
    <x v="5"/>
    <n v="20"/>
    <n v="19.2"/>
    <n v="384"/>
    <n v="38.400000000000006"/>
    <n v="422.40000000000003"/>
    <s v="Credit Card"/>
    <x v="4"/>
    <s v="Positive"/>
    <n v="320"/>
    <n v="64"/>
    <n v="32"/>
    <n v="6.4000000000000057"/>
  </r>
  <r>
    <d v="2025-06-20T00:00:00"/>
    <n v="6"/>
    <x v="1"/>
    <x v="0"/>
    <s v="Product 07"/>
    <s v="Customer A"/>
    <x v="1"/>
    <n v="20"/>
    <n v="30"/>
    <n v="600"/>
    <n v="60"/>
    <n v="660"/>
    <s v="Credit Card"/>
    <x v="5"/>
    <s v="Positive"/>
    <n v="500"/>
    <n v="100"/>
    <n v="50"/>
    <n v="10"/>
  </r>
  <r>
    <d v="2025-06-20T00:00:00"/>
    <n v="6"/>
    <x v="1"/>
    <x v="0"/>
    <s v="Product 08"/>
    <s v="Customer A"/>
    <x v="2"/>
    <n v="20"/>
    <n v="108"/>
    <n v="2160"/>
    <n v="216"/>
    <n v="2376"/>
    <s v="Bank Transfer"/>
    <x v="6"/>
    <s v="Positive"/>
    <n v="1800"/>
    <n v="360"/>
    <n v="180"/>
    <n v="36"/>
  </r>
  <r>
    <d v="2025-06-22T00:00:00"/>
    <n v="6"/>
    <x v="1"/>
    <x v="0"/>
    <s v="Product 09"/>
    <s v="Customer A"/>
    <x v="3"/>
    <n v="20"/>
    <n v="48"/>
    <n v="960"/>
    <n v="96"/>
    <n v="1056"/>
    <s v="Credit Card"/>
    <x v="7"/>
    <s v="Neutral"/>
    <n v="800"/>
    <n v="160"/>
    <n v="80"/>
    <n v="16"/>
  </r>
  <r>
    <d v="2025-06-22T00:00:00"/>
    <n v="6"/>
    <x v="1"/>
    <x v="0"/>
    <s v="Product 10"/>
    <s v="Customer A"/>
    <x v="0"/>
    <n v="20"/>
    <n v="7.1999999999999993"/>
    <n v="144"/>
    <n v="14.4"/>
    <n v="158.4"/>
    <s v="Cash"/>
    <x v="2"/>
    <s v="Neutral"/>
    <n v="120"/>
    <n v="24"/>
    <n v="12"/>
    <n v="2.4000000000000004"/>
  </r>
  <r>
    <d v="2025-06-23T00:00:00"/>
    <n v="6"/>
    <x v="1"/>
    <x v="0"/>
    <s v="Product 11"/>
    <s v="Customer A"/>
    <x v="4"/>
    <n v="20"/>
    <n v="60"/>
    <n v="1200"/>
    <n v="120"/>
    <n v="1320"/>
    <s v="Cash"/>
    <x v="4"/>
    <s v="Positive"/>
    <n v="1000"/>
    <n v="200"/>
    <n v="100"/>
    <n v="20"/>
  </r>
  <r>
    <d v="2025-06-24T00:00:00"/>
    <n v="6"/>
    <x v="1"/>
    <x v="0"/>
    <s v="Product 12"/>
    <s v="Customer A"/>
    <x v="5"/>
    <n v="20"/>
    <n v="55.199999999999996"/>
    <n v="1104"/>
    <n v="110.4"/>
    <n v="1214.4000000000001"/>
    <s v="Cash"/>
    <x v="7"/>
    <s v="Positive"/>
    <n v="920"/>
    <n v="184"/>
    <n v="92"/>
    <n v="18.400000000000006"/>
  </r>
  <r>
    <d v="2025-06-25T00:00:00"/>
    <n v="6"/>
    <x v="1"/>
    <x v="0"/>
    <s v="Product 13"/>
    <s v="Customer A"/>
    <x v="1"/>
    <n v="20"/>
    <n v="26.4"/>
    <n v="528"/>
    <n v="52.800000000000004"/>
    <n v="580.80000000000007"/>
    <s v="Cheques"/>
    <x v="0"/>
    <s v="Positive"/>
    <n v="440"/>
    <n v="88"/>
    <n v="44"/>
    <n v="8.8000000000000043"/>
  </r>
  <r>
    <d v="2025-06-26T00:00:00"/>
    <n v="6"/>
    <x v="1"/>
    <x v="0"/>
    <s v="Product 14"/>
    <s v="Customer A"/>
    <x v="2"/>
    <n v="20"/>
    <n v="25.2"/>
    <n v="504"/>
    <n v="50.400000000000006"/>
    <n v="554.40000000000009"/>
    <s v="Cheques"/>
    <x v="6"/>
    <s v="Positive"/>
    <n v="420"/>
    <n v="84"/>
    <n v="42"/>
    <n v="8.4000000000000057"/>
  </r>
  <r>
    <d v="2025-06-26T00:00:00"/>
    <n v="6"/>
    <x v="1"/>
    <x v="0"/>
    <s v="Product 15"/>
    <s v="Customer A"/>
    <x v="3"/>
    <n v="20"/>
    <n v="18"/>
    <n v="360"/>
    <n v="36"/>
    <n v="396.00000000000006"/>
    <s v="On Credit"/>
    <x v="8"/>
    <s v="Positive"/>
    <n v="300"/>
    <n v="60"/>
    <n v="30"/>
    <n v="6"/>
  </r>
  <r>
    <d v="2025-06-26T00:00:00"/>
    <n v="6"/>
    <x v="1"/>
    <x v="0"/>
    <s v="Product 16"/>
    <s v="Customer A"/>
    <x v="0"/>
    <n v="20"/>
    <n v="10.799999999999999"/>
    <n v="215.99999999999997"/>
    <n v="21.599999999999998"/>
    <n v="237.6"/>
    <s v="Bank Transfer"/>
    <x v="7"/>
    <s v="Neutral"/>
    <n v="180"/>
    <n v="35.999999999999972"/>
    <n v="18"/>
    <n v="3.5999999999999979"/>
  </r>
  <r>
    <d v="2025-06-27T00:00:00"/>
    <n v="6"/>
    <x v="1"/>
    <x v="0"/>
    <s v="Product 17"/>
    <s v="Customer A"/>
    <x v="4"/>
    <n v="20"/>
    <n v="9.6"/>
    <n v="192"/>
    <n v="19.200000000000003"/>
    <n v="211.20000000000002"/>
    <s v="On Credit"/>
    <x v="1"/>
    <s v="Neutral"/>
    <n v="160"/>
    <n v="32"/>
    <n v="16"/>
    <n v="3.2000000000000028"/>
  </r>
  <r>
    <d v="2025-06-27T00:00:00"/>
    <n v="6"/>
    <x v="1"/>
    <x v="0"/>
    <s v="Product 18"/>
    <s v="Customer A"/>
    <x v="5"/>
    <n v="20"/>
    <n v="4.8"/>
    <n v="96"/>
    <n v="9.6000000000000014"/>
    <n v="105.60000000000001"/>
    <s v="On Credit"/>
    <x v="5"/>
    <s v="Positive"/>
    <n v="80"/>
    <n v="16"/>
    <n v="8"/>
    <n v="1.6000000000000014"/>
  </r>
  <r>
    <d v="2025-06-28T00:00:00"/>
    <n v="6"/>
    <x v="1"/>
    <x v="0"/>
    <s v="Product 19"/>
    <s v="Customer A"/>
    <x v="1"/>
    <n v="20"/>
    <n v="3"/>
    <n v="60"/>
    <n v="6"/>
    <n v="66"/>
    <s v="On Credit"/>
    <x v="3"/>
    <s v="Positive"/>
    <n v="50"/>
    <n v="10"/>
    <n v="5"/>
    <n v="1"/>
  </r>
  <r>
    <d v="2025-06-28T00:00:00"/>
    <n v="6"/>
    <x v="1"/>
    <x v="0"/>
    <s v="Product 20"/>
    <s v="Customer A"/>
    <x v="2"/>
    <n v="20"/>
    <n v="48"/>
    <n v="960"/>
    <n v="96"/>
    <n v="1056"/>
    <s v="Credit Card"/>
    <x v="4"/>
    <s v="Positive"/>
    <n v="800"/>
    <n v="160"/>
    <n v="80"/>
    <n v="16"/>
  </r>
  <r>
    <d v="2025-06-29T00:00:00"/>
    <n v="6"/>
    <x v="1"/>
    <x v="0"/>
    <s v="Product 21"/>
    <s v="Customer A"/>
    <x v="3"/>
    <n v="20"/>
    <n v="15.6"/>
    <n v="312"/>
    <n v="31.200000000000003"/>
    <n v="343.20000000000005"/>
    <s v="Credit Card"/>
    <x v="2"/>
    <s v="Positive"/>
    <n v="260"/>
    <n v="52"/>
    <n v="26"/>
    <n v="5.2000000000000028"/>
  </r>
  <r>
    <d v="2025-06-30T00:00:00"/>
    <n v="6"/>
    <x v="1"/>
    <x v="0"/>
    <s v="Product 22"/>
    <s v="Customer A"/>
    <x v="0"/>
    <n v="20"/>
    <n v="18"/>
    <n v="360"/>
    <n v="36"/>
    <n v="396.00000000000006"/>
    <s v="Credit Card"/>
    <x v="0"/>
    <s v="Positive"/>
    <n v="300"/>
    <n v="60"/>
    <n v="30"/>
    <n v="6"/>
  </r>
  <r>
    <d v="2025-07-01T00:00:00"/>
    <n v="7"/>
    <x v="2"/>
    <x v="0"/>
    <s v="Product 23"/>
    <s v="Customer A"/>
    <x v="4"/>
    <n v="20"/>
    <n v="36"/>
    <n v="720"/>
    <n v="72"/>
    <n v="792.00000000000011"/>
    <s v="Credit Card"/>
    <x v="1"/>
    <s v="Neutral"/>
    <n v="600"/>
    <n v="120"/>
    <n v="60"/>
    <n v="12"/>
  </r>
  <r>
    <d v="2025-07-03T00:00:00"/>
    <n v="7"/>
    <x v="2"/>
    <x v="1"/>
    <s v="Service 01"/>
    <s v="Customer A"/>
    <x v="5"/>
    <n v="20"/>
    <n v="24"/>
    <n v="480"/>
    <n v="48"/>
    <n v="528"/>
    <s v="Credit Card"/>
    <x v="3"/>
    <s v="Neutral"/>
    <n v="400"/>
    <n v="80"/>
    <n v="40"/>
    <n v="8"/>
  </r>
  <r>
    <d v="2025-07-03T00:00:00"/>
    <n v="7"/>
    <x v="2"/>
    <x v="1"/>
    <s v="Service 02"/>
    <s v="Customer A"/>
    <x v="1"/>
    <n v="20"/>
    <n v="24"/>
    <n v="480"/>
    <n v="48"/>
    <n v="528"/>
    <s v="Credit Card"/>
    <x v="2"/>
    <s v="Positive"/>
    <n v="400"/>
    <n v="80"/>
    <n v="40"/>
    <n v="8"/>
  </r>
  <r>
    <d v="2025-07-03T00:00:00"/>
    <n v="7"/>
    <x v="2"/>
    <x v="1"/>
    <s v="Service 03"/>
    <s v="Customer A"/>
    <x v="2"/>
    <n v="20"/>
    <n v="7.1999999999999993"/>
    <n v="144"/>
    <n v="14.4"/>
    <n v="158.4"/>
    <s v="Bank Transfer"/>
    <x v="2"/>
    <s v="Positive"/>
    <n v="120"/>
    <n v="24"/>
    <n v="12"/>
    <n v="2.4000000000000004"/>
  </r>
  <r>
    <d v="2025-07-03T00:00:00"/>
    <n v="7"/>
    <x v="2"/>
    <x v="1"/>
    <s v="Service 04"/>
    <s v="Customer A"/>
    <x v="3"/>
    <n v="20"/>
    <n v="7.1999999999999993"/>
    <n v="144"/>
    <n v="14.4"/>
    <n v="158.4"/>
    <s v="Credit Card"/>
    <x v="4"/>
    <s v="Positive"/>
    <n v="120"/>
    <n v="24"/>
    <n v="12"/>
    <n v="2.4000000000000004"/>
  </r>
  <r>
    <d v="2025-07-04T00:00:00"/>
    <n v="7"/>
    <x v="2"/>
    <x v="1"/>
    <s v="Service 05"/>
    <s v="Customer A"/>
    <x v="0"/>
    <n v="20"/>
    <n v="7.1999999999999993"/>
    <n v="144"/>
    <n v="14.4"/>
    <n v="158.4"/>
    <s v="Cash"/>
    <x v="5"/>
    <s v="Positive"/>
    <n v="120"/>
    <n v="24"/>
    <n v="12"/>
    <n v="2.4000000000000004"/>
  </r>
  <r>
    <d v="2025-07-04T00:00:00"/>
    <n v="7"/>
    <x v="2"/>
    <x v="1"/>
    <s v="Service 06"/>
    <s v="Customer A"/>
    <x v="4"/>
    <n v="20"/>
    <n v="7.1999999999999993"/>
    <n v="144"/>
    <n v="14.4"/>
    <n v="158.4"/>
    <s v="Cash"/>
    <x v="6"/>
    <s v="Positive"/>
    <n v="120"/>
    <n v="24"/>
    <n v="12"/>
    <n v="2.4000000000000004"/>
  </r>
  <r>
    <d v="2025-07-04T00:00:00"/>
    <n v="7"/>
    <x v="2"/>
    <x v="1"/>
    <s v="Service 07"/>
    <s v="Customer A"/>
    <x v="5"/>
    <n v="20"/>
    <n v="6"/>
    <n v="120"/>
    <n v="12"/>
    <n v="132"/>
    <s v="Cash"/>
    <x v="7"/>
    <s v="Neutral"/>
    <n v="100"/>
    <n v="20"/>
    <n v="10"/>
    <n v="2"/>
  </r>
  <r>
    <d v="2025-07-05T00:00:00"/>
    <n v="7"/>
    <x v="2"/>
    <x v="1"/>
    <s v="Service 08"/>
    <s v="Customer A"/>
    <x v="1"/>
    <n v="20"/>
    <n v="6"/>
    <n v="120"/>
    <n v="12"/>
    <n v="132"/>
    <s v="Cheques"/>
    <x v="2"/>
    <s v="Neutral"/>
    <n v="100"/>
    <n v="20"/>
    <n v="10"/>
    <n v="2"/>
  </r>
  <r>
    <d v="2025-07-06T00:00:00"/>
    <n v="7"/>
    <x v="2"/>
    <x v="1"/>
    <s v="Service 09"/>
    <s v="Customer A"/>
    <x v="2"/>
    <n v="20"/>
    <n v="6"/>
    <n v="120"/>
    <n v="12"/>
    <n v="132"/>
    <s v="Cheques"/>
    <x v="4"/>
    <s v="Positive"/>
    <n v="100"/>
    <n v="20"/>
    <n v="10"/>
    <n v="2"/>
  </r>
  <r>
    <d v="2025-07-07T00:00:00"/>
    <n v="7"/>
    <x v="2"/>
    <x v="1"/>
    <s v="Service 10"/>
    <s v="Customer A"/>
    <x v="3"/>
    <n v="20"/>
    <n v="9.6"/>
    <n v="192"/>
    <n v="19.200000000000003"/>
    <n v="211.20000000000002"/>
    <s v="On Credit"/>
    <x v="7"/>
    <s v="Positive"/>
    <n v="160"/>
    <n v="32"/>
    <n v="16"/>
    <n v="3.2000000000000028"/>
  </r>
  <r>
    <d v="2025-07-09T00:00:00"/>
    <n v="7"/>
    <x v="2"/>
    <x v="1"/>
    <s v="Service 11"/>
    <s v="Customer A"/>
    <x v="0"/>
    <n v="20"/>
    <n v="10.799999999999999"/>
    <n v="215.99999999999997"/>
    <n v="21.599999999999998"/>
    <n v="237.6"/>
    <s v="Bank Transfer"/>
    <x v="0"/>
    <s v="Positive"/>
    <n v="180"/>
    <n v="35.999999999999972"/>
    <n v="18"/>
    <n v="3.5999999999999979"/>
  </r>
  <r>
    <d v="2025-07-09T00:00:00"/>
    <n v="7"/>
    <x v="2"/>
    <x v="1"/>
    <s v="Service 12"/>
    <s v="Customer A"/>
    <x v="4"/>
    <n v="20"/>
    <n v="18"/>
    <n v="360"/>
    <n v="36"/>
    <n v="396.00000000000006"/>
    <s v="On Credit"/>
    <x v="6"/>
    <s v="Positive"/>
    <n v="300"/>
    <n v="60"/>
    <n v="30"/>
    <n v="6"/>
  </r>
  <r>
    <d v="2025-07-09T00:00:00"/>
    <n v="7"/>
    <x v="2"/>
    <x v="1"/>
    <s v="Service 13"/>
    <s v="Customer A"/>
    <x v="5"/>
    <n v="20"/>
    <n v="36"/>
    <n v="720"/>
    <n v="72"/>
    <n v="792.00000000000011"/>
    <s v="On Credit"/>
    <x v="8"/>
    <s v="Positive"/>
    <n v="600"/>
    <n v="120"/>
    <n v="60"/>
    <n v="12"/>
  </r>
  <r>
    <d v="2025-07-09T00:00:00"/>
    <n v="7"/>
    <x v="2"/>
    <x v="1"/>
    <s v="Service 14"/>
    <s v="Customer A"/>
    <x v="1"/>
    <n v="20"/>
    <n v="16.8"/>
    <n v="336"/>
    <n v="33.6"/>
    <n v="369.6"/>
    <s v="On Credit"/>
    <x v="7"/>
    <s v="Neutral"/>
    <n v="280"/>
    <n v="56"/>
    <n v="28"/>
    <n v="5.6000000000000014"/>
  </r>
  <r>
    <d v="2025-07-10T00:00:00"/>
    <n v="7"/>
    <x v="2"/>
    <x v="1"/>
    <s v="Service 15"/>
    <s v="Customer A"/>
    <x v="2"/>
    <n v="20"/>
    <n v="72"/>
    <n v="1440"/>
    <n v="144"/>
    <n v="1584.0000000000002"/>
    <s v="Credit Card"/>
    <x v="1"/>
    <s v="Neutral"/>
    <n v="1200"/>
    <n v="240"/>
    <n v="120"/>
    <n v="24"/>
  </r>
  <r>
    <d v="2025-07-10T00:00:00"/>
    <n v="7"/>
    <x v="2"/>
    <x v="1"/>
    <s v="Service 16"/>
    <s v="Customer A"/>
    <x v="3"/>
    <n v="20"/>
    <n v="15.6"/>
    <n v="312"/>
    <n v="31.200000000000003"/>
    <n v="343.20000000000005"/>
    <s v="Credit Card"/>
    <x v="5"/>
    <s v="Positive"/>
    <n v="260"/>
    <n v="52"/>
    <n v="26"/>
    <n v="5.2000000000000028"/>
  </r>
  <r>
    <d v="2025-07-10T00:00:00"/>
    <n v="7"/>
    <x v="2"/>
    <x v="1"/>
    <s v="Service 17"/>
    <s v="Customer A"/>
    <x v="0"/>
    <n v="20"/>
    <n v="48"/>
    <n v="960"/>
    <n v="96"/>
    <n v="1056"/>
    <s v="Credit Card"/>
    <x v="3"/>
    <s v="Positive"/>
    <n v="800"/>
    <n v="160"/>
    <n v="80"/>
    <n v="16"/>
  </r>
  <r>
    <d v="2025-07-12T00:00:00"/>
    <n v="7"/>
    <x v="2"/>
    <x v="1"/>
    <s v="Service 18"/>
    <s v="Customer A"/>
    <x v="4"/>
    <n v="20"/>
    <n v="18"/>
    <n v="360"/>
    <n v="36"/>
    <n v="396.00000000000006"/>
    <s v="Credit Card"/>
    <x v="4"/>
    <s v="Positive"/>
    <n v="300"/>
    <n v="60"/>
    <n v="30"/>
    <n v="6"/>
  </r>
  <r>
    <d v="2025-07-12T00:00:00"/>
    <n v="7"/>
    <x v="2"/>
    <x v="1"/>
    <s v="Service 19"/>
    <s v="Customer A"/>
    <x v="5"/>
    <n v="20"/>
    <n v="72"/>
    <n v="1440"/>
    <n v="144"/>
    <n v="1584.0000000000002"/>
    <s v="Credit Card"/>
    <x v="2"/>
    <s v="Positive"/>
    <n v="1200"/>
    <n v="240"/>
    <n v="120"/>
    <n v="24"/>
  </r>
  <r>
    <d v="2025-07-13T00:00:00"/>
    <n v="7"/>
    <x v="2"/>
    <x v="1"/>
    <s v="Service 20"/>
    <s v="Customer A"/>
    <x v="1"/>
    <n v="20"/>
    <n v="16.8"/>
    <n v="336"/>
    <n v="33.6"/>
    <n v="369.6"/>
    <s v="Credit Card"/>
    <x v="0"/>
    <s v="Positive"/>
    <n v="280"/>
    <n v="56"/>
    <n v="28"/>
    <n v="5.6000000000000014"/>
  </r>
  <r>
    <d v="2025-07-13T00:00:00"/>
    <n v="7"/>
    <x v="2"/>
    <x v="1"/>
    <s v="Service 21"/>
    <s v="Customer A"/>
    <x v="2"/>
    <n v="20"/>
    <n v="18"/>
    <n v="360"/>
    <n v="36"/>
    <n v="396.00000000000006"/>
    <s v="Bank Transfer"/>
    <x v="1"/>
    <s v="Neutral"/>
    <n v="300"/>
    <n v="60"/>
    <n v="30"/>
    <n v="6"/>
  </r>
  <r>
    <d v="2025-07-14T00:00:00"/>
    <n v="7"/>
    <x v="2"/>
    <x v="1"/>
    <s v="Service 22"/>
    <s v="Customer A"/>
    <x v="3"/>
    <n v="20"/>
    <n v="4.8"/>
    <n v="96"/>
    <n v="9.6000000000000014"/>
    <n v="105.60000000000001"/>
    <s v="Credit Card"/>
    <x v="3"/>
    <s v="Neutral"/>
    <n v="80"/>
    <n v="16"/>
    <n v="8"/>
    <n v="1.6000000000000014"/>
  </r>
  <r>
    <d v="2025-07-14T00:00:00"/>
    <n v="7"/>
    <x v="2"/>
    <x v="0"/>
    <s v="Product 01"/>
    <s v="Customer A"/>
    <x v="0"/>
    <n v="20"/>
    <n v="60"/>
    <n v="1200"/>
    <n v="120"/>
    <n v="1320"/>
    <s v="Cash"/>
    <x v="2"/>
    <s v="Positive"/>
    <n v="1000"/>
    <n v="200"/>
    <n v="100"/>
    <n v="20"/>
  </r>
  <r>
    <d v="2025-07-18T00:00:00"/>
    <n v="7"/>
    <x v="2"/>
    <x v="0"/>
    <s v="Product 02"/>
    <s v="Customer A"/>
    <x v="4"/>
    <n v="20"/>
    <n v="36"/>
    <n v="720"/>
    <n v="72"/>
    <n v="792.00000000000011"/>
    <s v="Cash"/>
    <x v="2"/>
    <s v="Positive"/>
    <n v="600"/>
    <n v="120"/>
    <n v="60"/>
    <n v="12"/>
  </r>
  <r>
    <d v="2025-07-18T00:00:00"/>
    <n v="7"/>
    <x v="2"/>
    <x v="0"/>
    <s v="Product 03"/>
    <s v="Customer A"/>
    <x v="5"/>
    <n v="20"/>
    <n v="48"/>
    <n v="960"/>
    <n v="96"/>
    <n v="1056"/>
    <s v="Cash"/>
    <x v="4"/>
    <s v="Positive"/>
    <n v="800"/>
    <n v="160"/>
    <n v="80"/>
    <n v="16"/>
  </r>
  <r>
    <d v="2025-07-18T00:00:00"/>
    <n v="7"/>
    <x v="2"/>
    <x v="0"/>
    <s v="Product 04"/>
    <s v="Customer A"/>
    <x v="1"/>
    <n v="20"/>
    <n v="72"/>
    <n v="1440"/>
    <n v="144"/>
    <n v="1584.0000000000002"/>
    <s v="Cheques"/>
    <x v="5"/>
    <s v="Positive"/>
    <n v="1200"/>
    <n v="240"/>
    <n v="120"/>
    <n v="24"/>
  </r>
  <r>
    <d v="2025-07-19T00:00:00"/>
    <n v="7"/>
    <x v="2"/>
    <x v="0"/>
    <s v="Product 05"/>
    <s v="Customer A"/>
    <x v="2"/>
    <n v="20"/>
    <n v="15.6"/>
    <n v="312"/>
    <n v="31.200000000000003"/>
    <n v="343.20000000000005"/>
    <s v="Cheques"/>
    <x v="6"/>
    <s v="Positive"/>
    <n v="260"/>
    <n v="52"/>
    <n v="26"/>
    <n v="5.2000000000000028"/>
  </r>
  <r>
    <d v="2025-07-19T00:00:00"/>
    <n v="7"/>
    <x v="2"/>
    <x v="0"/>
    <s v="Product 06"/>
    <s v="Customer A"/>
    <x v="3"/>
    <n v="20"/>
    <n v="19.2"/>
    <n v="384"/>
    <n v="38.400000000000006"/>
    <n v="422.40000000000003"/>
    <s v="On Credit"/>
    <x v="7"/>
    <s v="Neutral"/>
    <n v="320"/>
    <n v="64"/>
    <n v="32"/>
    <n v="6.4000000000000057"/>
  </r>
  <r>
    <d v="2025-07-20T00:00:00"/>
    <n v="7"/>
    <x v="2"/>
    <x v="0"/>
    <s v="Product 07"/>
    <s v="Customer A"/>
    <x v="0"/>
    <n v="20"/>
    <n v="30"/>
    <n v="600"/>
    <n v="60"/>
    <n v="660"/>
    <s v="Bank Transfer"/>
    <x v="2"/>
    <s v="Neutral"/>
    <n v="500"/>
    <n v="100"/>
    <n v="50"/>
    <n v="10"/>
  </r>
  <r>
    <d v="2025-07-21T00:00:00"/>
    <n v="7"/>
    <x v="2"/>
    <x v="0"/>
    <s v="Product 08"/>
    <s v="Customer A"/>
    <x v="4"/>
    <n v="20"/>
    <n v="108"/>
    <n v="2160"/>
    <n v="216"/>
    <n v="2376"/>
    <s v="On Credit"/>
    <x v="4"/>
    <s v="Positive"/>
    <n v="1800"/>
    <n v="360"/>
    <n v="180"/>
    <n v="36"/>
  </r>
  <r>
    <d v="2025-07-21T00:00:00"/>
    <n v="7"/>
    <x v="2"/>
    <x v="0"/>
    <s v="Product 09"/>
    <s v="Customer A"/>
    <x v="5"/>
    <n v="20"/>
    <n v="48"/>
    <n v="960"/>
    <n v="96"/>
    <n v="1056"/>
    <s v="On Credit"/>
    <x v="7"/>
    <s v="Positive"/>
    <n v="800"/>
    <n v="160"/>
    <n v="80"/>
    <n v="16"/>
  </r>
  <r>
    <d v="2025-07-22T00:00:00"/>
    <n v="7"/>
    <x v="2"/>
    <x v="0"/>
    <s v="Product 10"/>
    <s v="Customer A"/>
    <x v="1"/>
    <n v="20"/>
    <n v="7.1999999999999993"/>
    <n v="144"/>
    <n v="14.4"/>
    <n v="158.4"/>
    <s v="On Credit"/>
    <x v="0"/>
    <s v="Positive"/>
    <n v="120"/>
    <n v="24"/>
    <n v="12"/>
    <n v="2.4000000000000004"/>
  </r>
  <r>
    <d v="2025-07-22T00:00:00"/>
    <n v="7"/>
    <x v="2"/>
    <x v="0"/>
    <s v="Product 11"/>
    <s v="Customer A"/>
    <x v="2"/>
    <n v="20"/>
    <n v="60"/>
    <n v="1200"/>
    <n v="120"/>
    <n v="1320"/>
    <s v="Credit Card"/>
    <x v="6"/>
    <s v="Positive"/>
    <n v="1000"/>
    <n v="200"/>
    <n v="100"/>
    <n v="20"/>
  </r>
  <r>
    <d v="2025-07-22T00:00:00"/>
    <n v="7"/>
    <x v="2"/>
    <x v="0"/>
    <s v="Product 12"/>
    <s v="Customer A"/>
    <x v="3"/>
    <n v="20"/>
    <n v="55.199999999999996"/>
    <n v="1104"/>
    <n v="110.4"/>
    <n v="1214.4000000000001"/>
    <s v="Credit Card"/>
    <x v="8"/>
    <s v="Positive"/>
    <n v="920"/>
    <n v="184"/>
    <n v="92"/>
    <n v="18.400000000000006"/>
  </r>
  <r>
    <d v="2025-07-23T00:00:00"/>
    <n v="7"/>
    <x v="2"/>
    <x v="0"/>
    <s v="Product 13"/>
    <s v="Customer A"/>
    <x v="0"/>
    <n v="20"/>
    <n v="26.4"/>
    <n v="528"/>
    <n v="52.800000000000004"/>
    <n v="580.80000000000007"/>
    <s v="Credit Card"/>
    <x v="7"/>
    <s v="Neutral"/>
    <n v="440"/>
    <n v="88"/>
    <n v="44"/>
    <n v="8.8000000000000043"/>
  </r>
  <r>
    <d v="2025-07-24T00:00:00"/>
    <n v="7"/>
    <x v="2"/>
    <x v="0"/>
    <s v="Product 14"/>
    <s v="Customer A"/>
    <x v="4"/>
    <n v="20"/>
    <n v="25.2"/>
    <n v="504"/>
    <n v="50.400000000000006"/>
    <n v="554.40000000000009"/>
    <s v="Credit Card"/>
    <x v="1"/>
    <s v="Neutral"/>
    <n v="420"/>
    <n v="84"/>
    <n v="42"/>
    <n v="8.4000000000000057"/>
  </r>
  <r>
    <d v="2025-07-24T00:00:00"/>
    <n v="7"/>
    <x v="2"/>
    <x v="0"/>
    <s v="Product 15"/>
    <s v="Customer A"/>
    <x v="5"/>
    <n v="20"/>
    <n v="18"/>
    <n v="360"/>
    <n v="36"/>
    <n v="396.00000000000006"/>
    <s v="Credit Card"/>
    <x v="5"/>
    <s v="Positive"/>
    <n v="300"/>
    <n v="60"/>
    <n v="30"/>
    <n v="6"/>
  </r>
  <r>
    <d v="2025-07-24T00:00:00"/>
    <n v="7"/>
    <x v="2"/>
    <x v="0"/>
    <s v="Product 16"/>
    <s v="Customer A"/>
    <x v="1"/>
    <n v="20"/>
    <n v="10.799999999999999"/>
    <n v="215.99999999999997"/>
    <n v="21.599999999999998"/>
    <n v="237.6"/>
    <s v="Credit Card"/>
    <x v="3"/>
    <s v="Positive"/>
    <n v="180"/>
    <n v="35.999999999999972"/>
    <n v="18"/>
    <n v="3.5999999999999979"/>
  </r>
  <r>
    <d v="2025-07-25T00:00:00"/>
    <n v="7"/>
    <x v="2"/>
    <x v="0"/>
    <s v="Product 17"/>
    <s v="Customer A"/>
    <x v="2"/>
    <n v="20"/>
    <n v="9.6"/>
    <n v="192"/>
    <n v="19.200000000000003"/>
    <n v="211.20000000000002"/>
    <s v="Bank Transfer"/>
    <x v="4"/>
    <s v="Positive"/>
    <n v="160"/>
    <n v="32"/>
    <n v="16"/>
    <n v="3.2000000000000028"/>
  </r>
  <r>
    <d v="2025-07-25T00:00:00"/>
    <n v="7"/>
    <x v="2"/>
    <x v="0"/>
    <s v="Product 18"/>
    <s v="Customer A"/>
    <x v="3"/>
    <n v="20"/>
    <n v="4.8"/>
    <n v="96"/>
    <n v="9.6000000000000014"/>
    <n v="105.60000000000001"/>
    <s v="Credit Card"/>
    <x v="2"/>
    <s v="Positive"/>
    <n v="80"/>
    <n v="16"/>
    <n v="8"/>
    <n v="1.6000000000000014"/>
  </r>
  <r>
    <d v="2025-07-25T00:00:00"/>
    <n v="7"/>
    <x v="2"/>
    <x v="0"/>
    <s v="Product 19"/>
    <s v="Customer A"/>
    <x v="0"/>
    <n v="20"/>
    <n v="3"/>
    <n v="60"/>
    <n v="6"/>
    <n v="66"/>
    <s v="Cash"/>
    <x v="0"/>
    <s v="Positive"/>
    <n v="50"/>
    <n v="10"/>
    <n v="5"/>
    <n v="1"/>
  </r>
  <r>
    <d v="2025-07-26T00:00:00"/>
    <n v="7"/>
    <x v="2"/>
    <x v="0"/>
    <s v="Product 20"/>
    <s v="Customer A"/>
    <x v="4"/>
    <n v="20"/>
    <n v="48"/>
    <n v="960"/>
    <n v="96"/>
    <n v="1056"/>
    <s v="Cash"/>
    <x v="1"/>
    <s v="Neutral"/>
    <n v="800"/>
    <n v="160"/>
    <n v="80"/>
    <n v="16"/>
  </r>
  <r>
    <d v="2025-07-26T00:00:00"/>
    <n v="7"/>
    <x v="2"/>
    <x v="0"/>
    <s v="Product 21"/>
    <s v="Customer A"/>
    <x v="5"/>
    <n v="20"/>
    <n v="15.6"/>
    <n v="312"/>
    <n v="31.200000000000003"/>
    <n v="343.20000000000005"/>
    <s v="Cash"/>
    <x v="3"/>
    <s v="Neutral"/>
    <n v="260"/>
    <n v="52"/>
    <n v="26"/>
    <n v="5.2000000000000028"/>
  </r>
  <r>
    <d v="2025-07-26T00:00:00"/>
    <n v="7"/>
    <x v="2"/>
    <x v="0"/>
    <s v="Product 22"/>
    <s v="Customer A"/>
    <x v="1"/>
    <n v="20"/>
    <n v="18"/>
    <n v="360"/>
    <n v="36"/>
    <n v="396.00000000000006"/>
    <s v="Cheques"/>
    <x v="2"/>
    <s v="Positive"/>
    <n v="300"/>
    <n v="60"/>
    <n v="30"/>
    <n v="6"/>
  </r>
  <r>
    <d v="2025-07-27T00:00:00"/>
    <n v="7"/>
    <x v="2"/>
    <x v="0"/>
    <s v="Product 23"/>
    <s v="Customer A"/>
    <x v="2"/>
    <n v="20"/>
    <n v="36"/>
    <n v="720"/>
    <n v="72"/>
    <n v="792.00000000000011"/>
    <s v="Cheques"/>
    <x v="2"/>
    <s v="Positive"/>
    <n v="600"/>
    <n v="120"/>
    <n v="60"/>
    <n v="12"/>
  </r>
  <r>
    <d v="2025-07-27T00:00:00"/>
    <n v="7"/>
    <x v="2"/>
    <x v="1"/>
    <s v="Service 01"/>
    <s v="Customer A"/>
    <x v="3"/>
    <n v="20"/>
    <n v="24"/>
    <n v="480"/>
    <n v="48"/>
    <n v="528"/>
    <s v="On Credit"/>
    <x v="4"/>
    <s v="Positive"/>
    <n v="400"/>
    <n v="80"/>
    <n v="40"/>
    <n v="8"/>
  </r>
  <r>
    <d v="2025-07-28T00:00:00"/>
    <n v="7"/>
    <x v="2"/>
    <x v="1"/>
    <s v="Service 02"/>
    <s v="Customer A"/>
    <x v="0"/>
    <n v="20"/>
    <n v="24"/>
    <n v="480"/>
    <n v="48"/>
    <n v="528"/>
    <s v="Bank Transfer"/>
    <x v="5"/>
    <s v="Positive"/>
    <n v="400"/>
    <n v="80"/>
    <n v="40"/>
    <n v="8"/>
  </r>
  <r>
    <d v="2025-07-29T00:00:00"/>
    <n v="7"/>
    <x v="2"/>
    <x v="1"/>
    <s v="Service 03"/>
    <s v="Customer A"/>
    <x v="4"/>
    <n v="20"/>
    <n v="7.1999999999999993"/>
    <n v="144"/>
    <n v="14.4"/>
    <n v="158.4"/>
    <s v="On Credit"/>
    <x v="6"/>
    <s v="Positive"/>
    <n v="120"/>
    <n v="24"/>
    <n v="12"/>
    <n v="2.4000000000000004"/>
  </r>
  <r>
    <d v="2025-07-29T00:00:00"/>
    <n v="7"/>
    <x v="2"/>
    <x v="1"/>
    <s v="Service 04"/>
    <s v="Customer A"/>
    <x v="5"/>
    <n v="20"/>
    <n v="7.1999999999999993"/>
    <n v="144"/>
    <n v="14.4"/>
    <n v="158.4"/>
    <s v="On Credit"/>
    <x v="7"/>
    <s v="Neutral"/>
    <n v="120"/>
    <n v="24"/>
    <n v="12"/>
    <n v="2.4000000000000004"/>
  </r>
  <r>
    <d v="2025-07-30T00:00:00"/>
    <n v="7"/>
    <x v="2"/>
    <x v="1"/>
    <s v="Service 05"/>
    <s v="Customer A"/>
    <x v="1"/>
    <n v="20"/>
    <n v="7.1999999999999993"/>
    <n v="144"/>
    <n v="14.4"/>
    <n v="158.4"/>
    <s v="On Credit"/>
    <x v="2"/>
    <s v="Neutral"/>
    <n v="120"/>
    <n v="24"/>
    <n v="12"/>
    <n v="2.4000000000000004"/>
  </r>
  <r>
    <d v="2025-07-30T00:00:00"/>
    <n v="7"/>
    <x v="2"/>
    <x v="1"/>
    <s v="Service 06"/>
    <s v="Customer A"/>
    <x v="2"/>
    <n v="20"/>
    <n v="7.1999999999999993"/>
    <n v="144"/>
    <n v="14.4"/>
    <n v="158.4"/>
    <s v="Credit Card"/>
    <x v="4"/>
    <s v="Positive"/>
    <n v="120"/>
    <n v="24"/>
    <n v="12"/>
    <n v="2.4000000000000004"/>
  </r>
  <r>
    <d v="2025-07-31T00:00:00"/>
    <n v="7"/>
    <x v="2"/>
    <x v="1"/>
    <s v="Service 07"/>
    <s v="Customer A"/>
    <x v="3"/>
    <n v="20"/>
    <n v="6"/>
    <n v="120"/>
    <n v="12"/>
    <n v="132"/>
    <s v="Credit Card"/>
    <x v="7"/>
    <s v="Positive"/>
    <n v="100"/>
    <n v="20"/>
    <n v="10"/>
    <n v="2"/>
  </r>
  <r>
    <d v="2025-07-31T00:00:00"/>
    <n v="7"/>
    <x v="2"/>
    <x v="1"/>
    <s v="Service 08"/>
    <s v="Customer A"/>
    <x v="0"/>
    <n v="20"/>
    <n v="6"/>
    <n v="120"/>
    <n v="12"/>
    <n v="132"/>
    <s v="Credit Card"/>
    <x v="0"/>
    <s v="Positive"/>
    <n v="100"/>
    <n v="20"/>
    <n v="10"/>
    <n v="2"/>
  </r>
  <r>
    <d v="2025-07-31T00:00:00"/>
    <n v="7"/>
    <x v="2"/>
    <x v="1"/>
    <s v="Service 09"/>
    <s v="Customer A"/>
    <x v="4"/>
    <n v="20"/>
    <n v="6"/>
    <n v="120"/>
    <n v="12"/>
    <n v="132"/>
    <s v="Credit Card"/>
    <x v="6"/>
    <s v="Positive"/>
    <n v="100"/>
    <n v="20"/>
    <n v="10"/>
    <n v="2"/>
  </r>
  <r>
    <d v="2025-07-31T00:00:00"/>
    <n v="7"/>
    <x v="2"/>
    <x v="1"/>
    <s v="Service 10"/>
    <s v="Customer A"/>
    <x v="5"/>
    <n v="20"/>
    <n v="9.6"/>
    <n v="192"/>
    <n v="19.200000000000003"/>
    <n v="211.20000000000002"/>
    <s v="Credit Card"/>
    <x v="8"/>
    <s v="Positive"/>
    <n v="160"/>
    <n v="32"/>
    <n v="16"/>
    <n v="3.2000000000000028"/>
  </r>
  <r>
    <d v="2025-08-01T00:00:00"/>
    <n v="8"/>
    <x v="2"/>
    <x v="1"/>
    <s v="Service 11"/>
    <s v="Customer A"/>
    <x v="1"/>
    <n v="20"/>
    <n v="10.799999999999999"/>
    <n v="215.99999999999997"/>
    <n v="21.599999999999998"/>
    <n v="237.6"/>
    <s v="Credit Card"/>
    <x v="7"/>
    <s v="Neutral"/>
    <n v="180"/>
    <n v="35.999999999999972"/>
    <n v="18"/>
    <n v="3.5999999999999979"/>
  </r>
  <r>
    <d v="2025-08-01T00:00:00"/>
    <n v="8"/>
    <x v="2"/>
    <x v="1"/>
    <s v="Service 12"/>
    <s v="Customer A"/>
    <x v="2"/>
    <n v="20"/>
    <n v="18"/>
    <n v="360"/>
    <n v="36"/>
    <n v="396.00000000000006"/>
    <s v="Bank Transfer"/>
    <x v="1"/>
    <s v="Neutral"/>
    <n v="300"/>
    <n v="60"/>
    <n v="30"/>
    <n v="6"/>
  </r>
  <r>
    <d v="2025-08-01T00:00:00"/>
    <n v="8"/>
    <x v="2"/>
    <x v="1"/>
    <s v="Service 13"/>
    <s v="Customer A"/>
    <x v="3"/>
    <n v="20"/>
    <n v="36"/>
    <n v="720"/>
    <n v="72"/>
    <n v="792.00000000000011"/>
    <s v="Credit Card"/>
    <x v="5"/>
    <s v="Positive"/>
    <n v="600"/>
    <n v="120"/>
    <n v="60"/>
    <n v="12"/>
  </r>
  <r>
    <d v="2025-08-02T00:00:00"/>
    <n v="8"/>
    <x v="2"/>
    <x v="1"/>
    <s v="Service 14"/>
    <s v="Customer A"/>
    <x v="0"/>
    <n v="20"/>
    <n v="16.8"/>
    <n v="336"/>
    <n v="33.6"/>
    <n v="369.6"/>
    <s v="Cash"/>
    <x v="3"/>
    <s v="Positive"/>
    <n v="280"/>
    <n v="56"/>
    <n v="28"/>
    <n v="5.6000000000000014"/>
  </r>
  <r>
    <d v="2025-08-02T00:00:00"/>
    <n v="8"/>
    <x v="2"/>
    <x v="1"/>
    <s v="Service 15"/>
    <s v="Customer A"/>
    <x v="4"/>
    <n v="20"/>
    <n v="72"/>
    <n v="1440"/>
    <n v="144"/>
    <n v="1584.0000000000002"/>
    <s v="Cash"/>
    <x v="4"/>
    <s v="Positive"/>
    <n v="1200"/>
    <n v="240"/>
    <n v="120"/>
    <n v="24"/>
  </r>
  <r>
    <d v="2025-08-03T00:00:00"/>
    <n v="8"/>
    <x v="2"/>
    <x v="1"/>
    <s v="Service 16"/>
    <s v="Customer A"/>
    <x v="5"/>
    <n v="20"/>
    <n v="15.6"/>
    <n v="312"/>
    <n v="31.200000000000003"/>
    <n v="343.20000000000005"/>
    <s v="Cash"/>
    <x v="2"/>
    <s v="Positive"/>
    <n v="260"/>
    <n v="52"/>
    <n v="26"/>
    <n v="5.2000000000000028"/>
  </r>
  <r>
    <d v="2025-08-03T00:00:00"/>
    <n v="8"/>
    <x v="2"/>
    <x v="1"/>
    <s v="Service 17"/>
    <s v="Customer A"/>
    <x v="1"/>
    <n v="20"/>
    <n v="48"/>
    <n v="960"/>
    <n v="96"/>
    <n v="1056"/>
    <s v="Cheques"/>
    <x v="0"/>
    <s v="Positive"/>
    <n v="800"/>
    <n v="160"/>
    <n v="80"/>
    <n v="16"/>
  </r>
  <r>
    <d v="2025-08-04T00:00:00"/>
    <n v="8"/>
    <x v="2"/>
    <x v="1"/>
    <s v="Service 18"/>
    <s v="Customer A"/>
    <x v="2"/>
    <n v="20"/>
    <n v="18"/>
    <n v="360"/>
    <n v="36"/>
    <n v="396.00000000000006"/>
    <s v="Cheques"/>
    <x v="1"/>
    <s v="Neutral"/>
    <n v="300"/>
    <n v="60"/>
    <n v="30"/>
    <n v="6"/>
  </r>
  <r>
    <d v="2025-08-04T00:00:00"/>
    <n v="8"/>
    <x v="2"/>
    <x v="1"/>
    <s v="Service 19"/>
    <s v="Customer A"/>
    <x v="3"/>
    <n v="20"/>
    <n v="72"/>
    <n v="1440"/>
    <n v="144"/>
    <n v="1584.0000000000002"/>
    <s v="On Credit"/>
    <x v="3"/>
    <s v="Neutral"/>
    <n v="1200"/>
    <n v="240"/>
    <n v="120"/>
    <n v="24"/>
  </r>
  <r>
    <d v="2025-08-04T00:00:00"/>
    <n v="8"/>
    <x v="2"/>
    <x v="1"/>
    <s v="Service 20"/>
    <s v="Customer A"/>
    <x v="0"/>
    <n v="20"/>
    <n v="16.8"/>
    <n v="336"/>
    <n v="33.6"/>
    <n v="369.6"/>
    <s v="Bank Transfer"/>
    <x v="2"/>
    <s v="Positive"/>
    <n v="280"/>
    <n v="56"/>
    <n v="28"/>
    <n v="5.6000000000000014"/>
  </r>
  <r>
    <d v="2025-08-05T00:00:00"/>
    <n v="8"/>
    <x v="2"/>
    <x v="1"/>
    <s v="Service 21"/>
    <s v="Customer A"/>
    <x v="4"/>
    <n v="20"/>
    <n v="18"/>
    <n v="360"/>
    <n v="36"/>
    <n v="396.00000000000006"/>
    <s v="On Credit"/>
    <x v="2"/>
    <s v="Positive"/>
    <n v="300"/>
    <n v="60"/>
    <n v="30"/>
    <n v="6"/>
  </r>
  <r>
    <d v="2025-08-07T00:00:00"/>
    <n v="8"/>
    <x v="2"/>
    <x v="1"/>
    <s v="Service 22"/>
    <s v="Customer A"/>
    <x v="5"/>
    <n v="20"/>
    <n v="4.8"/>
    <n v="96"/>
    <n v="9.6000000000000014"/>
    <n v="105.60000000000001"/>
    <s v="On Credit"/>
    <x v="4"/>
    <s v="Positive"/>
    <n v="80"/>
    <n v="16"/>
    <n v="8"/>
    <n v="1.6000000000000014"/>
  </r>
  <r>
    <d v="2025-08-07T00:00:00"/>
    <n v="8"/>
    <x v="2"/>
    <x v="0"/>
    <s v="Product 01"/>
    <s v="Customer A"/>
    <x v="1"/>
    <n v="20"/>
    <n v="60"/>
    <n v="1200"/>
    <n v="120"/>
    <n v="1320"/>
    <s v="On Credit"/>
    <x v="5"/>
    <s v="Positive"/>
    <n v="1000"/>
    <n v="200"/>
    <n v="100"/>
    <n v="20"/>
  </r>
  <r>
    <d v="2025-08-07T00:00:00"/>
    <n v="8"/>
    <x v="2"/>
    <x v="0"/>
    <s v="Product 02"/>
    <s v="Customer A"/>
    <x v="2"/>
    <n v="20"/>
    <n v="36"/>
    <n v="720"/>
    <n v="72"/>
    <n v="792.00000000000011"/>
    <s v="Credit Card"/>
    <x v="6"/>
    <s v="Positive"/>
    <n v="600"/>
    <n v="120"/>
    <n v="60"/>
    <n v="12"/>
  </r>
  <r>
    <d v="2025-08-08T00:00:00"/>
    <n v="8"/>
    <x v="2"/>
    <x v="0"/>
    <s v="Product 03"/>
    <s v="Customer A"/>
    <x v="3"/>
    <n v="20"/>
    <n v="48"/>
    <n v="960"/>
    <n v="96"/>
    <n v="1056"/>
    <s v="Credit Card"/>
    <x v="7"/>
    <s v="Neutral"/>
    <n v="800"/>
    <n v="160"/>
    <n v="80"/>
    <n v="16"/>
  </r>
  <r>
    <d v="2025-08-08T00:00:00"/>
    <n v="8"/>
    <x v="2"/>
    <x v="0"/>
    <s v="Product 04"/>
    <s v="Customer A"/>
    <x v="0"/>
    <n v="20"/>
    <n v="72"/>
    <n v="1440"/>
    <n v="144"/>
    <n v="1584.0000000000002"/>
    <s v="Credit Card"/>
    <x v="2"/>
    <s v="Neutral"/>
    <n v="1200"/>
    <n v="240"/>
    <n v="120"/>
    <n v="24"/>
  </r>
  <r>
    <d v="2025-08-08T00:00:00"/>
    <n v="8"/>
    <x v="2"/>
    <x v="0"/>
    <s v="Product 05"/>
    <s v="Customer A"/>
    <x v="4"/>
    <n v="20"/>
    <n v="15.6"/>
    <n v="312"/>
    <n v="31.200000000000003"/>
    <n v="343.20000000000005"/>
    <s v="Credit Card"/>
    <x v="4"/>
    <s v="Positive"/>
    <n v="260"/>
    <n v="52"/>
    <n v="26"/>
    <n v="5.2000000000000028"/>
  </r>
  <r>
    <d v="2025-08-09T00:00:00"/>
    <n v="8"/>
    <x v="2"/>
    <x v="0"/>
    <s v="Product 06"/>
    <s v="Customer A"/>
    <x v="5"/>
    <n v="20"/>
    <n v="19.2"/>
    <n v="384"/>
    <n v="38.400000000000006"/>
    <n v="422.40000000000003"/>
    <s v="Credit Card"/>
    <x v="7"/>
    <s v="Positive"/>
    <n v="320"/>
    <n v="64"/>
    <n v="32"/>
    <n v="6.4000000000000057"/>
  </r>
  <r>
    <d v="2025-08-09T00:00:00"/>
    <n v="8"/>
    <x v="2"/>
    <x v="0"/>
    <s v="Product 07"/>
    <s v="Customer A"/>
    <x v="1"/>
    <n v="20"/>
    <n v="30"/>
    <n v="600"/>
    <n v="60"/>
    <n v="660"/>
    <s v="Credit Card"/>
    <x v="0"/>
    <s v="Positive"/>
    <n v="500"/>
    <n v="100"/>
    <n v="50"/>
    <n v="10"/>
  </r>
  <r>
    <d v="2025-08-09T00:00:00"/>
    <n v="8"/>
    <x v="2"/>
    <x v="0"/>
    <s v="Product 08"/>
    <s v="Customer A"/>
    <x v="2"/>
    <n v="20"/>
    <n v="108"/>
    <n v="2160"/>
    <n v="216"/>
    <n v="2376"/>
    <s v="Bank Transfer"/>
    <x v="6"/>
    <s v="Positive"/>
    <n v="1800"/>
    <n v="360"/>
    <n v="180"/>
    <n v="36"/>
  </r>
  <r>
    <d v="2025-08-10T00:00:00"/>
    <n v="8"/>
    <x v="2"/>
    <x v="0"/>
    <s v="Product 09"/>
    <s v="Customer A"/>
    <x v="3"/>
    <n v="20"/>
    <n v="48"/>
    <n v="960"/>
    <n v="96"/>
    <n v="1056"/>
    <s v="Credit Card"/>
    <x v="8"/>
    <s v="Positive"/>
    <n v="800"/>
    <n v="160"/>
    <n v="80"/>
    <n v="16"/>
  </r>
  <r>
    <d v="2025-08-10T00:00:00"/>
    <n v="8"/>
    <x v="2"/>
    <x v="0"/>
    <s v="Product 10"/>
    <s v="Customer A"/>
    <x v="0"/>
    <n v="20"/>
    <n v="7.1999999999999993"/>
    <n v="144"/>
    <n v="14.4"/>
    <n v="158.4"/>
    <s v="Cash"/>
    <x v="7"/>
    <s v="Neutral"/>
    <n v="120"/>
    <n v="24"/>
    <n v="12"/>
    <n v="2.4000000000000004"/>
  </r>
  <r>
    <d v="2025-08-11T00:00:00"/>
    <n v="8"/>
    <x v="2"/>
    <x v="0"/>
    <s v="Product 11"/>
    <s v="Customer A"/>
    <x v="4"/>
    <n v="20"/>
    <n v="60"/>
    <n v="1200"/>
    <n v="120"/>
    <n v="1320"/>
    <s v="Cash"/>
    <x v="1"/>
    <s v="Neutral"/>
    <n v="1000"/>
    <n v="200"/>
    <n v="100"/>
    <n v="20"/>
  </r>
  <r>
    <d v="2025-08-11T00:00:00"/>
    <n v="8"/>
    <x v="2"/>
    <x v="0"/>
    <s v="Product 12"/>
    <s v="Customer A"/>
    <x v="5"/>
    <n v="20"/>
    <n v="55.199999999999996"/>
    <n v="1104"/>
    <n v="110.4"/>
    <n v="1214.4000000000001"/>
    <s v="Cash"/>
    <x v="5"/>
    <s v="Positive"/>
    <n v="920"/>
    <n v="184"/>
    <n v="92"/>
    <n v="18.400000000000006"/>
  </r>
  <r>
    <d v="2025-08-12T00:00:00"/>
    <n v="8"/>
    <x v="2"/>
    <x v="0"/>
    <s v="Product 13"/>
    <s v="Customer A"/>
    <x v="1"/>
    <n v="20"/>
    <n v="26.4"/>
    <n v="528"/>
    <n v="52.800000000000004"/>
    <n v="580.80000000000007"/>
    <s v="Cheques"/>
    <x v="3"/>
    <s v="Positive"/>
    <n v="440"/>
    <n v="88"/>
    <n v="44"/>
    <n v="8.8000000000000043"/>
  </r>
  <r>
    <d v="2025-08-12T00:00:00"/>
    <n v="8"/>
    <x v="2"/>
    <x v="0"/>
    <s v="Product 14"/>
    <s v="Customer A"/>
    <x v="2"/>
    <n v="20"/>
    <n v="25.2"/>
    <n v="504"/>
    <n v="50.400000000000006"/>
    <n v="554.40000000000009"/>
    <s v="Cheques"/>
    <x v="4"/>
    <s v="Positive"/>
    <n v="420"/>
    <n v="84"/>
    <n v="42"/>
    <n v="8.4000000000000057"/>
  </r>
  <r>
    <d v="2025-08-13T00:00:00"/>
    <n v="8"/>
    <x v="2"/>
    <x v="0"/>
    <s v="Product 15"/>
    <s v="Customer A"/>
    <x v="3"/>
    <n v="20"/>
    <n v="18"/>
    <n v="360"/>
    <n v="36"/>
    <n v="396.00000000000006"/>
    <s v="On Credit"/>
    <x v="2"/>
    <s v="Positive"/>
    <n v="300"/>
    <n v="60"/>
    <n v="30"/>
    <n v="6"/>
  </r>
  <r>
    <d v="2025-08-13T00:00:00"/>
    <n v="8"/>
    <x v="2"/>
    <x v="0"/>
    <s v="Product 16"/>
    <s v="Customer A"/>
    <x v="0"/>
    <n v="20"/>
    <n v="10.799999999999999"/>
    <n v="215.99999999999997"/>
    <n v="21.599999999999998"/>
    <n v="237.6"/>
    <s v="Bank Transfer"/>
    <x v="0"/>
    <s v="Positive"/>
    <n v="180"/>
    <n v="35.999999999999972"/>
    <n v="18"/>
    <n v="3.5999999999999979"/>
  </r>
  <r>
    <d v="2025-08-13T00:00:00"/>
    <n v="8"/>
    <x v="2"/>
    <x v="0"/>
    <s v="Product 17"/>
    <s v="Customer A"/>
    <x v="4"/>
    <n v="20"/>
    <n v="9.6"/>
    <n v="192"/>
    <n v="19.200000000000003"/>
    <n v="211.20000000000002"/>
    <s v="On Credit"/>
    <x v="1"/>
    <s v="Neutral"/>
    <n v="160"/>
    <n v="32"/>
    <n v="16"/>
    <n v="3.2000000000000028"/>
  </r>
  <r>
    <d v="2025-08-14T00:00:00"/>
    <n v="8"/>
    <x v="2"/>
    <x v="0"/>
    <s v="Product 18"/>
    <s v="Customer A"/>
    <x v="5"/>
    <n v="20"/>
    <n v="4.8"/>
    <n v="96"/>
    <n v="9.6000000000000014"/>
    <n v="105.60000000000001"/>
    <s v="On Credit"/>
    <x v="3"/>
    <s v="Neutral"/>
    <n v="80"/>
    <n v="16"/>
    <n v="8"/>
    <n v="1.6000000000000014"/>
  </r>
  <r>
    <d v="2025-08-14T00:00:00"/>
    <n v="8"/>
    <x v="2"/>
    <x v="0"/>
    <s v="Product 19"/>
    <s v="Customer A"/>
    <x v="1"/>
    <n v="20"/>
    <n v="3"/>
    <n v="60"/>
    <n v="6"/>
    <n v="66"/>
    <s v="On Credit"/>
    <x v="2"/>
    <s v="Positive"/>
    <n v="50"/>
    <n v="10"/>
    <n v="5"/>
    <n v="1"/>
  </r>
  <r>
    <d v="2025-08-14T00:00:00"/>
    <n v="8"/>
    <x v="2"/>
    <x v="0"/>
    <s v="Product 20"/>
    <s v="Customer A"/>
    <x v="2"/>
    <n v="20"/>
    <n v="48"/>
    <n v="960"/>
    <n v="96"/>
    <n v="1056"/>
    <s v="Credit Card"/>
    <x v="2"/>
    <s v="Positive"/>
    <n v="800"/>
    <n v="160"/>
    <n v="80"/>
    <n v="16"/>
  </r>
  <r>
    <d v="2025-08-15T00:00:00"/>
    <n v="8"/>
    <x v="2"/>
    <x v="0"/>
    <s v="Product 21"/>
    <s v="Customer A"/>
    <x v="3"/>
    <n v="20"/>
    <n v="15.6"/>
    <n v="312"/>
    <n v="31.200000000000003"/>
    <n v="343.20000000000005"/>
    <s v="Credit Card"/>
    <x v="4"/>
    <s v="Positive"/>
    <n v="260"/>
    <n v="52"/>
    <n v="26"/>
    <n v="5.2000000000000028"/>
  </r>
  <r>
    <d v="2025-08-15T00:00:00"/>
    <n v="8"/>
    <x v="2"/>
    <x v="0"/>
    <s v="Product 22"/>
    <s v="Customer A"/>
    <x v="0"/>
    <n v="20"/>
    <n v="18"/>
    <n v="360"/>
    <n v="36"/>
    <n v="396.00000000000006"/>
    <s v="Credit Card"/>
    <x v="5"/>
    <s v="Positive"/>
    <n v="300"/>
    <n v="60"/>
    <n v="30"/>
    <n v="6"/>
  </r>
  <r>
    <d v="2025-08-15T00:00:00"/>
    <n v="8"/>
    <x v="2"/>
    <x v="0"/>
    <s v="Product 23"/>
    <s v="Customer A"/>
    <x v="4"/>
    <n v="20"/>
    <n v="36"/>
    <n v="720"/>
    <n v="72"/>
    <n v="792.00000000000011"/>
    <s v="Credit Card"/>
    <x v="6"/>
    <s v="Positive"/>
    <n v="600"/>
    <n v="120"/>
    <n v="60"/>
    <n v="12"/>
  </r>
  <r>
    <d v="2025-08-15T00:00:00"/>
    <n v="8"/>
    <x v="2"/>
    <x v="1"/>
    <s v="Service 01"/>
    <s v="Customer A"/>
    <x v="5"/>
    <n v="20"/>
    <n v="24"/>
    <n v="480"/>
    <n v="48"/>
    <n v="528"/>
    <s v="Credit Card"/>
    <x v="7"/>
    <s v="Neutral"/>
    <n v="400"/>
    <n v="80"/>
    <n v="40"/>
    <n v="8"/>
  </r>
  <r>
    <d v="2025-08-16T00:00:00"/>
    <n v="8"/>
    <x v="2"/>
    <x v="1"/>
    <s v="Service 02"/>
    <s v="Customer A"/>
    <x v="1"/>
    <n v="20"/>
    <n v="24"/>
    <n v="480"/>
    <n v="48"/>
    <n v="528"/>
    <s v="Credit Card"/>
    <x v="2"/>
    <s v="Neutral"/>
    <n v="400"/>
    <n v="80"/>
    <n v="40"/>
    <n v="8"/>
  </r>
  <r>
    <d v="2025-08-16T00:00:00"/>
    <n v="8"/>
    <x v="2"/>
    <x v="1"/>
    <s v="Service 03"/>
    <s v="Customer A"/>
    <x v="2"/>
    <n v="20"/>
    <n v="7.1999999999999993"/>
    <n v="144"/>
    <n v="14.4"/>
    <n v="158.4"/>
    <s v="Bank Transfer"/>
    <x v="4"/>
    <s v="Positive"/>
    <n v="120"/>
    <n v="24"/>
    <n v="12"/>
    <n v="2.4000000000000004"/>
  </r>
  <r>
    <d v="2025-08-16T00:00:00"/>
    <n v="8"/>
    <x v="2"/>
    <x v="1"/>
    <s v="Service 04"/>
    <s v="Customer A"/>
    <x v="3"/>
    <n v="20"/>
    <n v="7.1999999999999993"/>
    <n v="144"/>
    <n v="14.4"/>
    <n v="158.4"/>
    <s v="Credit Card"/>
    <x v="7"/>
    <s v="Positive"/>
    <n v="120"/>
    <n v="24"/>
    <n v="12"/>
    <n v="2.4000000000000004"/>
  </r>
  <r>
    <d v="2025-08-17T00:00:00"/>
    <n v="8"/>
    <x v="2"/>
    <x v="1"/>
    <s v="Service 05"/>
    <s v="Customer A"/>
    <x v="0"/>
    <n v="20"/>
    <n v="7.1999999999999993"/>
    <n v="144"/>
    <n v="14.4"/>
    <n v="158.4"/>
    <s v="Cash"/>
    <x v="0"/>
    <s v="Positive"/>
    <n v="120"/>
    <n v="24"/>
    <n v="12"/>
    <n v="2.4000000000000004"/>
  </r>
  <r>
    <d v="2025-08-17T00:00:00"/>
    <n v="8"/>
    <x v="2"/>
    <x v="1"/>
    <s v="Service 06"/>
    <s v="Customer A"/>
    <x v="4"/>
    <n v="20"/>
    <n v="7.1999999999999993"/>
    <n v="144"/>
    <n v="14.4"/>
    <n v="158.4"/>
    <s v="Cash"/>
    <x v="6"/>
    <s v="Positive"/>
    <n v="120"/>
    <n v="24"/>
    <n v="12"/>
    <n v="2.4000000000000004"/>
  </r>
  <r>
    <d v="2025-08-17T00:00:00"/>
    <n v="8"/>
    <x v="2"/>
    <x v="1"/>
    <s v="Service 07"/>
    <s v="Customer A"/>
    <x v="5"/>
    <n v="20"/>
    <n v="6"/>
    <n v="120"/>
    <n v="12"/>
    <n v="132"/>
    <s v="Cash"/>
    <x v="8"/>
    <s v="Positive"/>
    <n v="100"/>
    <n v="20"/>
    <n v="10"/>
    <n v="2"/>
  </r>
  <r>
    <d v="2025-08-17T00:00:00"/>
    <n v="8"/>
    <x v="2"/>
    <x v="1"/>
    <s v="Service 08"/>
    <s v="Customer A"/>
    <x v="1"/>
    <n v="20"/>
    <n v="6"/>
    <n v="120"/>
    <n v="12"/>
    <n v="132"/>
    <s v="Cheques"/>
    <x v="7"/>
    <s v="Neutral"/>
    <n v="100"/>
    <n v="20"/>
    <n v="10"/>
    <n v="2"/>
  </r>
  <r>
    <d v="2025-08-19T00:00:00"/>
    <n v="8"/>
    <x v="2"/>
    <x v="1"/>
    <s v="Service 09"/>
    <s v="Customer A"/>
    <x v="2"/>
    <n v="20"/>
    <n v="6"/>
    <n v="120"/>
    <n v="12"/>
    <n v="132"/>
    <s v="Cheques"/>
    <x v="1"/>
    <s v="Neutral"/>
    <n v="100"/>
    <n v="20"/>
    <n v="10"/>
    <n v="2"/>
  </r>
  <r>
    <d v="2025-08-20T00:00:00"/>
    <n v="8"/>
    <x v="2"/>
    <x v="1"/>
    <s v="Service 10"/>
    <s v="Customer A"/>
    <x v="3"/>
    <n v="20"/>
    <n v="9.6"/>
    <n v="192"/>
    <n v="19.200000000000003"/>
    <n v="211.20000000000002"/>
    <s v="On Credit"/>
    <x v="5"/>
    <s v="Positive"/>
    <n v="160"/>
    <n v="32"/>
    <n v="16"/>
    <n v="3.2000000000000028"/>
  </r>
  <r>
    <d v="2025-08-20T00:00:00"/>
    <n v="8"/>
    <x v="2"/>
    <x v="1"/>
    <s v="Service 11"/>
    <s v="Customer A"/>
    <x v="0"/>
    <n v="20"/>
    <n v="10.799999999999999"/>
    <n v="215.99999999999997"/>
    <n v="21.599999999999998"/>
    <n v="237.6"/>
    <s v="Bank Transfer"/>
    <x v="3"/>
    <s v="Positive"/>
    <n v="180"/>
    <n v="35.999999999999972"/>
    <n v="18"/>
    <n v="3.5999999999999979"/>
  </r>
  <r>
    <d v="2025-08-20T00:00:00"/>
    <n v="8"/>
    <x v="2"/>
    <x v="1"/>
    <s v="Service 12"/>
    <s v="Customer A"/>
    <x v="4"/>
    <n v="20"/>
    <n v="18"/>
    <n v="360"/>
    <n v="36"/>
    <n v="396.00000000000006"/>
    <s v="On Credit"/>
    <x v="4"/>
    <s v="Positive"/>
    <n v="300"/>
    <n v="60"/>
    <n v="30"/>
    <n v="6"/>
  </r>
  <r>
    <d v="2025-08-20T00:00:00"/>
    <n v="8"/>
    <x v="2"/>
    <x v="1"/>
    <s v="Service 13"/>
    <s v="Customer A"/>
    <x v="5"/>
    <n v="20"/>
    <n v="36"/>
    <n v="720"/>
    <n v="72"/>
    <n v="792.00000000000011"/>
    <s v="On Credit"/>
    <x v="2"/>
    <s v="Positive"/>
    <n v="600"/>
    <n v="120"/>
    <n v="60"/>
    <n v="12"/>
  </r>
  <r>
    <d v="2025-08-21T00:00:00"/>
    <n v="8"/>
    <x v="2"/>
    <x v="1"/>
    <s v="Service 14"/>
    <s v="Customer A"/>
    <x v="1"/>
    <n v="20"/>
    <n v="16.8"/>
    <n v="336"/>
    <n v="33.6"/>
    <n v="369.6"/>
    <s v="On Credit"/>
    <x v="0"/>
    <s v="Positive"/>
    <n v="280"/>
    <n v="56"/>
    <n v="28"/>
    <n v="5.6000000000000014"/>
  </r>
  <r>
    <d v="2025-08-21T00:00:00"/>
    <n v="8"/>
    <x v="2"/>
    <x v="1"/>
    <s v="Service 15"/>
    <s v="Customer A"/>
    <x v="2"/>
    <n v="20"/>
    <n v="72"/>
    <n v="1440"/>
    <n v="144"/>
    <n v="1584.0000000000002"/>
    <s v="Credit Card"/>
    <x v="1"/>
    <s v="Neutral"/>
    <n v="1200"/>
    <n v="240"/>
    <n v="120"/>
    <n v="24"/>
  </r>
  <r>
    <d v="2025-08-22T00:00:00"/>
    <n v="8"/>
    <x v="2"/>
    <x v="1"/>
    <s v="Service 16"/>
    <s v="Customer A"/>
    <x v="3"/>
    <n v="20"/>
    <n v="15.6"/>
    <n v="312"/>
    <n v="31.200000000000003"/>
    <n v="343.20000000000005"/>
    <s v="Credit Card"/>
    <x v="3"/>
    <s v="Neutral"/>
    <n v="260"/>
    <n v="52"/>
    <n v="26"/>
    <n v="5.2000000000000028"/>
  </r>
  <r>
    <d v="2025-08-22T00:00:00"/>
    <n v="8"/>
    <x v="2"/>
    <x v="1"/>
    <s v="Service 17"/>
    <s v="Customer A"/>
    <x v="0"/>
    <n v="20"/>
    <n v="48"/>
    <n v="960"/>
    <n v="96"/>
    <n v="1056"/>
    <s v="Credit Card"/>
    <x v="2"/>
    <s v="Positive"/>
    <n v="800"/>
    <n v="160"/>
    <n v="80"/>
    <n v="16"/>
  </r>
  <r>
    <d v="2025-08-22T00:00:00"/>
    <n v="8"/>
    <x v="2"/>
    <x v="1"/>
    <s v="Service 18"/>
    <s v="Customer A"/>
    <x v="4"/>
    <n v="20"/>
    <n v="18"/>
    <n v="360"/>
    <n v="36"/>
    <n v="396.00000000000006"/>
    <s v="Credit Card"/>
    <x v="2"/>
    <s v="Positive"/>
    <n v="300"/>
    <n v="60"/>
    <n v="30"/>
    <n v="6"/>
  </r>
  <r>
    <d v="2025-08-22T00:00:00"/>
    <n v="8"/>
    <x v="2"/>
    <x v="1"/>
    <s v="Service 19"/>
    <s v="Customer A"/>
    <x v="5"/>
    <n v="20"/>
    <n v="72"/>
    <n v="1440"/>
    <n v="144"/>
    <n v="1584.0000000000002"/>
    <s v="Credit Card"/>
    <x v="4"/>
    <s v="Positive"/>
    <n v="1200"/>
    <n v="240"/>
    <n v="120"/>
    <n v="24"/>
  </r>
  <r>
    <d v="2025-08-24T00:00:00"/>
    <n v="8"/>
    <x v="2"/>
    <x v="1"/>
    <s v="Service 20"/>
    <s v="Customer A"/>
    <x v="1"/>
    <n v="20"/>
    <n v="16.8"/>
    <n v="336"/>
    <n v="33.6"/>
    <n v="369.6"/>
    <s v="Credit Card"/>
    <x v="5"/>
    <s v="Positive"/>
    <n v="280"/>
    <n v="56"/>
    <n v="28"/>
    <n v="5.6000000000000014"/>
  </r>
  <r>
    <d v="2025-08-24T00:00:00"/>
    <n v="8"/>
    <x v="2"/>
    <x v="1"/>
    <s v="Service 21"/>
    <s v="Customer A"/>
    <x v="2"/>
    <n v="20"/>
    <n v="18"/>
    <n v="360"/>
    <n v="36"/>
    <n v="396.00000000000006"/>
    <s v="Bank Transfer"/>
    <x v="6"/>
    <s v="Positive"/>
    <n v="300"/>
    <n v="60"/>
    <n v="30"/>
    <n v="6"/>
  </r>
  <r>
    <d v="2025-08-24T00:00:00"/>
    <n v="8"/>
    <x v="2"/>
    <x v="1"/>
    <s v="Service 22"/>
    <s v="Customer A"/>
    <x v="3"/>
    <n v="20"/>
    <n v="4.8"/>
    <n v="96"/>
    <n v="9.6000000000000014"/>
    <n v="105.60000000000001"/>
    <s v="Credit Card"/>
    <x v="7"/>
    <s v="Neutral"/>
    <n v="80"/>
    <n v="16"/>
    <n v="8"/>
    <n v="1.6000000000000014"/>
  </r>
  <r>
    <d v="2025-08-24T00:00:00"/>
    <n v="8"/>
    <x v="2"/>
    <x v="0"/>
    <s v="Product 01"/>
    <s v="Customer A"/>
    <x v="0"/>
    <n v="20"/>
    <n v="60"/>
    <n v="1200"/>
    <n v="120"/>
    <n v="1320"/>
    <s v="Cash"/>
    <x v="2"/>
    <s v="Neutral"/>
    <n v="1000"/>
    <n v="200"/>
    <n v="100"/>
    <n v="20"/>
  </r>
  <r>
    <d v="2025-08-24T00:00:00"/>
    <n v="8"/>
    <x v="2"/>
    <x v="0"/>
    <s v="Product 02"/>
    <s v="Customer A"/>
    <x v="4"/>
    <n v="20"/>
    <n v="36"/>
    <n v="720"/>
    <n v="72"/>
    <n v="792.00000000000011"/>
    <s v="Cash"/>
    <x v="4"/>
    <s v="Positive"/>
    <n v="600"/>
    <n v="120"/>
    <n v="60"/>
    <n v="12"/>
  </r>
  <r>
    <d v="2025-08-25T00:00:00"/>
    <n v="8"/>
    <x v="2"/>
    <x v="0"/>
    <s v="Product 03"/>
    <s v="Customer A"/>
    <x v="5"/>
    <n v="20"/>
    <n v="48"/>
    <n v="960"/>
    <n v="96"/>
    <n v="1056"/>
    <s v="Cash"/>
    <x v="7"/>
    <s v="Positive"/>
    <n v="800"/>
    <n v="160"/>
    <n v="80"/>
    <n v="16"/>
  </r>
  <r>
    <d v="2025-08-26T00:00:00"/>
    <n v="8"/>
    <x v="2"/>
    <x v="0"/>
    <s v="Product 04"/>
    <s v="Customer A"/>
    <x v="1"/>
    <n v="20"/>
    <n v="72"/>
    <n v="1440"/>
    <n v="144"/>
    <n v="1584.0000000000002"/>
    <s v="Cheques"/>
    <x v="0"/>
    <s v="Positive"/>
    <n v="1200"/>
    <n v="240"/>
    <n v="120"/>
    <n v="24"/>
  </r>
  <r>
    <d v="2025-08-27T00:00:00"/>
    <n v="8"/>
    <x v="2"/>
    <x v="0"/>
    <s v="Product 05"/>
    <s v="Customer A"/>
    <x v="2"/>
    <n v="20"/>
    <n v="15.6"/>
    <n v="312"/>
    <n v="31.200000000000003"/>
    <n v="343.20000000000005"/>
    <s v="Cheques"/>
    <x v="6"/>
    <s v="Positive"/>
    <n v="260"/>
    <n v="52"/>
    <n v="26"/>
    <n v="5.2000000000000028"/>
  </r>
  <r>
    <d v="2025-08-27T00:00:00"/>
    <n v="8"/>
    <x v="2"/>
    <x v="0"/>
    <s v="Product 06"/>
    <s v="Customer A"/>
    <x v="3"/>
    <n v="20"/>
    <n v="19.2"/>
    <n v="384"/>
    <n v="38.400000000000006"/>
    <n v="422.40000000000003"/>
    <s v="On Credit"/>
    <x v="8"/>
    <s v="Positive"/>
    <n v="320"/>
    <n v="64"/>
    <n v="32"/>
    <n v="6.4000000000000057"/>
  </r>
  <r>
    <d v="2025-08-28T00:00:00"/>
    <n v="8"/>
    <x v="2"/>
    <x v="0"/>
    <s v="Product 07"/>
    <s v="Customer A"/>
    <x v="0"/>
    <n v="20"/>
    <n v="30"/>
    <n v="600"/>
    <n v="60"/>
    <n v="660"/>
    <s v="Bank Transfer"/>
    <x v="7"/>
    <s v="Neutral"/>
    <n v="500"/>
    <n v="100"/>
    <n v="50"/>
    <n v="10"/>
  </r>
  <r>
    <d v="2025-08-29T00:00:00"/>
    <n v="8"/>
    <x v="2"/>
    <x v="0"/>
    <s v="Product 08"/>
    <s v="Customer A"/>
    <x v="4"/>
    <n v="20"/>
    <n v="108"/>
    <n v="2160"/>
    <n v="216"/>
    <n v="2376"/>
    <s v="On Credit"/>
    <x v="1"/>
    <s v="Neutral"/>
    <n v="1800"/>
    <n v="360"/>
    <n v="180"/>
    <n v="36"/>
  </r>
  <r>
    <d v="2025-08-29T00:00:00"/>
    <n v="8"/>
    <x v="2"/>
    <x v="0"/>
    <s v="Product 09"/>
    <s v="Customer A"/>
    <x v="5"/>
    <n v="20"/>
    <n v="48"/>
    <n v="960"/>
    <n v="96"/>
    <n v="1056"/>
    <s v="On Credit"/>
    <x v="5"/>
    <s v="Positive"/>
    <n v="800"/>
    <n v="160"/>
    <n v="80"/>
    <n v="16"/>
  </r>
  <r>
    <d v="2025-08-31T00:00:00"/>
    <n v="8"/>
    <x v="2"/>
    <x v="0"/>
    <s v="Product 10"/>
    <s v="Customer A"/>
    <x v="1"/>
    <n v="20"/>
    <n v="7.1999999999999993"/>
    <n v="144"/>
    <n v="14.4"/>
    <n v="158.4"/>
    <s v="On Credit"/>
    <x v="3"/>
    <s v="Positive"/>
    <n v="120"/>
    <n v="24"/>
    <n v="12"/>
    <n v="2.4000000000000004"/>
  </r>
  <r>
    <d v="2025-08-31T00:00:00"/>
    <n v="8"/>
    <x v="2"/>
    <x v="0"/>
    <s v="Product 11"/>
    <s v="Customer A"/>
    <x v="2"/>
    <n v="20"/>
    <n v="60"/>
    <n v="1200"/>
    <n v="120"/>
    <n v="1320"/>
    <s v="Credit Card"/>
    <x v="4"/>
    <s v="Positive"/>
    <n v="1000"/>
    <n v="200"/>
    <n v="100"/>
    <n v="20"/>
  </r>
  <r>
    <d v="2025-09-01T00:00:00"/>
    <n v="9"/>
    <x v="2"/>
    <x v="0"/>
    <s v="Product 12"/>
    <s v="Customer A"/>
    <x v="3"/>
    <n v="20"/>
    <n v="55.199999999999996"/>
    <n v="1104"/>
    <n v="110.4"/>
    <n v="1214.4000000000001"/>
    <s v="Credit Card"/>
    <x v="2"/>
    <s v="Positive"/>
    <n v="920"/>
    <n v="184"/>
    <n v="92"/>
    <n v="18.400000000000006"/>
  </r>
  <r>
    <d v="2025-09-01T00:00:00"/>
    <n v="9"/>
    <x v="2"/>
    <x v="0"/>
    <s v="Product 13"/>
    <s v="Customer A"/>
    <x v="0"/>
    <n v="20"/>
    <n v="26.4"/>
    <n v="528"/>
    <n v="52.800000000000004"/>
    <n v="580.80000000000007"/>
    <s v="Credit Card"/>
    <x v="0"/>
    <s v="Positive"/>
    <n v="440"/>
    <n v="88"/>
    <n v="44"/>
    <n v="8.8000000000000043"/>
  </r>
  <r>
    <d v="2025-09-02T00:00:00"/>
    <n v="9"/>
    <x v="2"/>
    <x v="0"/>
    <s v="Product 14"/>
    <s v="Customer A"/>
    <x v="4"/>
    <n v="20"/>
    <n v="25.2"/>
    <n v="504"/>
    <n v="50.400000000000006"/>
    <n v="554.40000000000009"/>
    <s v="Credit Card"/>
    <x v="1"/>
    <s v="Neutral"/>
    <n v="420"/>
    <n v="84"/>
    <n v="42"/>
    <n v="8.4000000000000057"/>
  </r>
  <r>
    <d v="2025-09-05T00:00:00"/>
    <n v="9"/>
    <x v="2"/>
    <x v="0"/>
    <s v="Product 15"/>
    <s v="Customer A"/>
    <x v="5"/>
    <n v="20"/>
    <n v="18"/>
    <n v="360"/>
    <n v="36"/>
    <n v="396.00000000000006"/>
    <s v="Credit Card"/>
    <x v="3"/>
    <s v="Neutral"/>
    <n v="300"/>
    <n v="60"/>
    <n v="30"/>
    <n v="6"/>
  </r>
  <r>
    <d v="2025-09-05T00:00:00"/>
    <n v="9"/>
    <x v="2"/>
    <x v="0"/>
    <s v="Product 16"/>
    <s v="Customer A"/>
    <x v="1"/>
    <n v="20"/>
    <n v="10.799999999999999"/>
    <n v="215.99999999999997"/>
    <n v="21.599999999999998"/>
    <n v="237.6"/>
    <s v="Credit Card"/>
    <x v="2"/>
    <s v="Positive"/>
    <n v="180"/>
    <n v="35.999999999999972"/>
    <n v="18"/>
    <n v="3.5999999999999979"/>
  </r>
  <r>
    <d v="2025-09-05T00:00:00"/>
    <n v="9"/>
    <x v="2"/>
    <x v="0"/>
    <s v="Product 17"/>
    <s v="Customer A"/>
    <x v="2"/>
    <n v="20"/>
    <n v="9.6"/>
    <n v="192"/>
    <n v="19.200000000000003"/>
    <n v="211.20000000000002"/>
    <s v="Bank Transfer"/>
    <x v="2"/>
    <s v="Positive"/>
    <n v="160"/>
    <n v="32"/>
    <n v="16"/>
    <n v="3.2000000000000028"/>
  </r>
  <r>
    <d v="2025-09-05T00:00:00"/>
    <n v="9"/>
    <x v="2"/>
    <x v="0"/>
    <s v="Product 18"/>
    <s v="Customer A"/>
    <x v="3"/>
    <n v="20"/>
    <n v="4.8"/>
    <n v="96"/>
    <n v="9.6000000000000014"/>
    <n v="105.60000000000001"/>
    <s v="Credit Card"/>
    <x v="4"/>
    <s v="Positive"/>
    <n v="80"/>
    <n v="16"/>
    <n v="8"/>
    <n v="1.6000000000000014"/>
  </r>
  <r>
    <d v="2025-09-06T00:00:00"/>
    <n v="9"/>
    <x v="2"/>
    <x v="0"/>
    <s v="Product 19"/>
    <s v="Customer A"/>
    <x v="0"/>
    <n v="20"/>
    <n v="3"/>
    <n v="60"/>
    <n v="6"/>
    <n v="66"/>
    <s v="Cash"/>
    <x v="5"/>
    <s v="Positive"/>
    <n v="50"/>
    <n v="10"/>
    <n v="5"/>
    <n v="1"/>
  </r>
  <r>
    <d v="2025-09-06T00:00:00"/>
    <n v="9"/>
    <x v="2"/>
    <x v="0"/>
    <s v="Product 20"/>
    <s v="Customer A"/>
    <x v="4"/>
    <n v="20"/>
    <n v="48"/>
    <n v="960"/>
    <n v="96"/>
    <n v="1056"/>
    <s v="Cash"/>
    <x v="6"/>
    <s v="Positive"/>
    <n v="800"/>
    <n v="160"/>
    <n v="80"/>
    <n v="16"/>
  </r>
  <r>
    <d v="2025-09-07T00:00:00"/>
    <n v="9"/>
    <x v="2"/>
    <x v="0"/>
    <s v="Product 21"/>
    <s v="Customer A"/>
    <x v="5"/>
    <n v="20"/>
    <n v="15.6"/>
    <n v="312"/>
    <n v="31.200000000000003"/>
    <n v="343.20000000000005"/>
    <s v="Cash"/>
    <x v="7"/>
    <s v="Neutral"/>
    <n v="260"/>
    <n v="52"/>
    <n v="26"/>
    <n v="5.2000000000000028"/>
  </r>
  <r>
    <d v="2025-09-07T00:00:00"/>
    <n v="9"/>
    <x v="2"/>
    <x v="0"/>
    <s v="Product 22"/>
    <s v="Customer A"/>
    <x v="1"/>
    <n v="20"/>
    <n v="18"/>
    <n v="360"/>
    <n v="36"/>
    <n v="396.00000000000006"/>
    <s v="Cheques"/>
    <x v="2"/>
    <s v="Neutral"/>
    <n v="300"/>
    <n v="60"/>
    <n v="30"/>
    <n v="6"/>
  </r>
  <r>
    <d v="2025-09-08T00:00:00"/>
    <n v="9"/>
    <x v="2"/>
    <x v="0"/>
    <s v="Product 23"/>
    <s v="Customer A"/>
    <x v="2"/>
    <n v="20"/>
    <n v="36"/>
    <n v="720"/>
    <n v="72"/>
    <n v="792.00000000000011"/>
    <s v="Cheques"/>
    <x v="4"/>
    <s v="Positive"/>
    <n v="600"/>
    <n v="120"/>
    <n v="60"/>
    <n v="12"/>
  </r>
  <r>
    <d v="2025-09-09T00:00:00"/>
    <n v="9"/>
    <x v="2"/>
    <x v="1"/>
    <s v="Service 01"/>
    <s v="Customer A"/>
    <x v="3"/>
    <n v="20"/>
    <n v="24"/>
    <n v="480"/>
    <n v="48"/>
    <n v="528"/>
    <s v="On Credit"/>
    <x v="7"/>
    <s v="Positive"/>
    <n v="400"/>
    <n v="80"/>
    <n v="40"/>
    <n v="8"/>
  </r>
  <r>
    <d v="2025-09-09T00:00:00"/>
    <n v="9"/>
    <x v="2"/>
    <x v="1"/>
    <s v="Service 02"/>
    <s v="Customer A"/>
    <x v="0"/>
    <n v="20"/>
    <n v="24"/>
    <n v="480"/>
    <n v="48"/>
    <n v="528"/>
    <s v="Bank Transfer"/>
    <x v="0"/>
    <s v="Positive"/>
    <n v="400"/>
    <n v="80"/>
    <n v="40"/>
    <n v="8"/>
  </r>
  <r>
    <d v="2025-09-09T00:00:00"/>
    <n v="9"/>
    <x v="2"/>
    <x v="1"/>
    <s v="Service 03"/>
    <s v="Customer A"/>
    <x v="4"/>
    <n v="20"/>
    <n v="7.1999999999999993"/>
    <n v="144"/>
    <n v="14.4"/>
    <n v="158.4"/>
    <s v="On Credit"/>
    <x v="6"/>
    <s v="Positive"/>
    <n v="120"/>
    <n v="24"/>
    <n v="12"/>
    <n v="2.4000000000000004"/>
  </r>
  <r>
    <d v="2025-09-09T00:00:00"/>
    <n v="9"/>
    <x v="2"/>
    <x v="1"/>
    <s v="Service 04"/>
    <s v="Customer A"/>
    <x v="5"/>
    <n v="20"/>
    <n v="7.1999999999999993"/>
    <n v="144"/>
    <n v="14.4"/>
    <n v="158.4"/>
    <s v="On Credit"/>
    <x v="8"/>
    <s v="Positive"/>
    <n v="120"/>
    <n v="24"/>
    <n v="12"/>
    <n v="2.4000000000000004"/>
  </r>
  <r>
    <d v="2025-09-10T00:00:00"/>
    <n v="9"/>
    <x v="2"/>
    <x v="1"/>
    <s v="Service 05"/>
    <s v="Customer A"/>
    <x v="1"/>
    <n v="20"/>
    <n v="7.1999999999999993"/>
    <n v="144"/>
    <n v="14.4"/>
    <n v="158.4"/>
    <s v="On Credit"/>
    <x v="7"/>
    <s v="Neutral"/>
    <n v="120"/>
    <n v="24"/>
    <n v="12"/>
    <n v="2.4000000000000004"/>
  </r>
  <r>
    <d v="2025-09-10T00:00:00"/>
    <n v="9"/>
    <x v="2"/>
    <x v="1"/>
    <s v="Service 06"/>
    <s v="Customer A"/>
    <x v="2"/>
    <n v="20"/>
    <n v="7.1999999999999993"/>
    <n v="144"/>
    <n v="14.4"/>
    <n v="158.4"/>
    <s v="Credit Card"/>
    <x v="1"/>
    <s v="Neutral"/>
    <n v="120"/>
    <n v="24"/>
    <n v="12"/>
    <n v="2.4000000000000004"/>
  </r>
  <r>
    <d v="2025-09-10T00:00:00"/>
    <n v="9"/>
    <x v="2"/>
    <x v="1"/>
    <s v="Service 07"/>
    <s v="Customer A"/>
    <x v="3"/>
    <n v="20"/>
    <n v="6"/>
    <n v="120"/>
    <n v="12"/>
    <n v="132"/>
    <s v="Credit Card"/>
    <x v="5"/>
    <s v="Positive"/>
    <n v="100"/>
    <n v="20"/>
    <n v="10"/>
    <n v="2"/>
  </r>
  <r>
    <d v="2025-09-10T00:00:00"/>
    <n v="9"/>
    <x v="2"/>
    <x v="1"/>
    <s v="Service 08"/>
    <s v="Customer A"/>
    <x v="0"/>
    <n v="20"/>
    <n v="6"/>
    <n v="120"/>
    <n v="12"/>
    <n v="132"/>
    <s v="Credit Card"/>
    <x v="3"/>
    <s v="Positive"/>
    <n v="100"/>
    <n v="20"/>
    <n v="10"/>
    <n v="2"/>
  </r>
  <r>
    <d v="2025-09-11T00:00:00"/>
    <n v="9"/>
    <x v="2"/>
    <x v="1"/>
    <s v="Service 09"/>
    <s v="Customer A"/>
    <x v="4"/>
    <n v="20"/>
    <n v="6"/>
    <n v="120"/>
    <n v="12"/>
    <n v="132"/>
    <s v="Credit Card"/>
    <x v="4"/>
    <s v="Positive"/>
    <n v="100"/>
    <n v="20"/>
    <n v="10"/>
    <n v="2"/>
  </r>
  <r>
    <d v="2025-09-11T00:00:00"/>
    <n v="9"/>
    <x v="2"/>
    <x v="1"/>
    <s v="Service 10"/>
    <s v="Customer A"/>
    <x v="5"/>
    <n v="20"/>
    <n v="9.6"/>
    <n v="192"/>
    <n v="19.200000000000003"/>
    <n v="211.20000000000002"/>
    <s v="Credit Card"/>
    <x v="2"/>
    <s v="Positive"/>
    <n v="160"/>
    <n v="32"/>
    <n v="16"/>
    <n v="3.2000000000000028"/>
  </r>
  <r>
    <d v="2025-09-13T00:00:00"/>
    <n v="9"/>
    <x v="2"/>
    <x v="1"/>
    <s v="Service 11"/>
    <s v="Customer A"/>
    <x v="1"/>
    <n v="20"/>
    <n v="10.799999999999999"/>
    <n v="215.99999999999997"/>
    <n v="21.599999999999998"/>
    <n v="237.6"/>
    <s v="Credit Card"/>
    <x v="0"/>
    <s v="Positive"/>
    <n v="180"/>
    <n v="35.999999999999972"/>
    <n v="18"/>
    <n v="3.5999999999999979"/>
  </r>
  <r>
    <d v="2025-09-13T00:00:00"/>
    <n v="9"/>
    <x v="2"/>
    <x v="1"/>
    <s v="Service 12"/>
    <s v="Customer A"/>
    <x v="2"/>
    <n v="20"/>
    <n v="18"/>
    <n v="360"/>
    <n v="36"/>
    <n v="396.00000000000006"/>
    <s v="Bank Transfer"/>
    <x v="1"/>
    <s v="Neutral"/>
    <n v="300"/>
    <n v="60"/>
    <n v="30"/>
    <n v="6"/>
  </r>
  <r>
    <d v="2025-09-13T00:00:00"/>
    <n v="9"/>
    <x v="2"/>
    <x v="1"/>
    <s v="Service 13"/>
    <s v="Customer A"/>
    <x v="3"/>
    <n v="20"/>
    <n v="36"/>
    <n v="720"/>
    <n v="72"/>
    <n v="792.00000000000011"/>
    <s v="Credit Card"/>
    <x v="3"/>
    <s v="Neutral"/>
    <n v="600"/>
    <n v="120"/>
    <n v="60"/>
    <n v="12"/>
  </r>
  <r>
    <d v="2025-09-13T00:00:00"/>
    <n v="9"/>
    <x v="2"/>
    <x v="1"/>
    <s v="Service 14"/>
    <s v="Customer A"/>
    <x v="0"/>
    <n v="20"/>
    <n v="16.8"/>
    <n v="336"/>
    <n v="33.6"/>
    <n v="369.6"/>
    <s v="Cash"/>
    <x v="2"/>
    <s v="Positive"/>
    <n v="280"/>
    <n v="56"/>
    <n v="28"/>
    <n v="5.6000000000000014"/>
  </r>
  <r>
    <d v="2025-09-13T00:00:00"/>
    <n v="9"/>
    <x v="2"/>
    <x v="1"/>
    <s v="Service 15"/>
    <s v="Customer A"/>
    <x v="4"/>
    <n v="20"/>
    <n v="72"/>
    <n v="1440"/>
    <n v="144"/>
    <n v="1584.0000000000002"/>
    <s v="Cash"/>
    <x v="2"/>
    <s v="Positive"/>
    <n v="1200"/>
    <n v="240"/>
    <n v="120"/>
    <n v="24"/>
  </r>
  <r>
    <d v="2025-09-14T00:00:00"/>
    <n v="9"/>
    <x v="2"/>
    <x v="1"/>
    <s v="Service 16"/>
    <s v="Customer A"/>
    <x v="5"/>
    <n v="20"/>
    <n v="15.6"/>
    <n v="312"/>
    <n v="31.200000000000003"/>
    <n v="343.20000000000005"/>
    <s v="Cash"/>
    <x v="4"/>
    <s v="Positive"/>
    <n v="260"/>
    <n v="52"/>
    <n v="26"/>
    <n v="5.2000000000000028"/>
  </r>
  <r>
    <d v="2025-09-14T00:00:00"/>
    <n v="9"/>
    <x v="2"/>
    <x v="1"/>
    <s v="Service 17"/>
    <s v="Customer A"/>
    <x v="1"/>
    <n v="20"/>
    <n v="48"/>
    <n v="960"/>
    <n v="96"/>
    <n v="1056"/>
    <s v="Cheques"/>
    <x v="5"/>
    <s v="Positive"/>
    <n v="800"/>
    <n v="160"/>
    <n v="80"/>
    <n v="16"/>
  </r>
  <r>
    <d v="2025-09-15T00:00:00"/>
    <n v="9"/>
    <x v="2"/>
    <x v="1"/>
    <s v="Service 18"/>
    <s v="Customer A"/>
    <x v="2"/>
    <n v="20"/>
    <n v="18"/>
    <n v="360"/>
    <n v="36"/>
    <n v="396.00000000000006"/>
    <s v="Cheques"/>
    <x v="6"/>
    <s v="Positive"/>
    <n v="300"/>
    <n v="60"/>
    <n v="30"/>
    <n v="6"/>
  </r>
  <r>
    <d v="2025-09-15T00:00:00"/>
    <n v="9"/>
    <x v="2"/>
    <x v="1"/>
    <s v="Service 19"/>
    <s v="Customer A"/>
    <x v="3"/>
    <n v="20"/>
    <n v="72"/>
    <n v="1440"/>
    <n v="144"/>
    <n v="1584.0000000000002"/>
    <s v="On Credit"/>
    <x v="7"/>
    <s v="Neutral"/>
    <n v="1200"/>
    <n v="240"/>
    <n v="120"/>
    <n v="24"/>
  </r>
  <r>
    <d v="2025-09-16T00:00:00"/>
    <n v="9"/>
    <x v="2"/>
    <x v="1"/>
    <s v="Service 20"/>
    <s v="Customer A"/>
    <x v="0"/>
    <n v="20"/>
    <n v="16.8"/>
    <n v="336"/>
    <n v="33.6"/>
    <n v="369.6"/>
    <s v="Bank Transfer"/>
    <x v="2"/>
    <s v="Neutral"/>
    <n v="280"/>
    <n v="56"/>
    <n v="28"/>
    <n v="5.6000000000000014"/>
  </r>
  <r>
    <d v="2025-09-17T00:00:00"/>
    <n v="9"/>
    <x v="2"/>
    <x v="1"/>
    <s v="Service 21"/>
    <s v="Customer A"/>
    <x v="4"/>
    <n v="20"/>
    <n v="18"/>
    <n v="360"/>
    <n v="36"/>
    <n v="396.00000000000006"/>
    <s v="On Credit"/>
    <x v="4"/>
    <s v="Positive"/>
    <n v="300"/>
    <n v="60"/>
    <n v="30"/>
    <n v="6"/>
  </r>
  <r>
    <d v="2025-09-17T00:00:00"/>
    <n v="9"/>
    <x v="2"/>
    <x v="1"/>
    <s v="Service 22"/>
    <s v="Customer A"/>
    <x v="5"/>
    <n v="20"/>
    <n v="4.8"/>
    <n v="96"/>
    <n v="9.6000000000000014"/>
    <n v="105.60000000000001"/>
    <s v="On Credit"/>
    <x v="7"/>
    <s v="Positive"/>
    <n v="80"/>
    <n v="16"/>
    <n v="8"/>
    <n v="1.6000000000000014"/>
  </r>
  <r>
    <d v="2025-09-17T00:00:00"/>
    <n v="9"/>
    <x v="2"/>
    <x v="0"/>
    <s v="Product 01"/>
    <s v="Customer A"/>
    <x v="1"/>
    <n v="20"/>
    <n v="60"/>
    <n v="1200"/>
    <n v="120"/>
    <n v="1320"/>
    <s v="On Credit"/>
    <x v="0"/>
    <s v="Positive"/>
    <n v="1000"/>
    <n v="200"/>
    <n v="100"/>
    <n v="20"/>
  </r>
  <r>
    <d v="2025-09-17T00:00:00"/>
    <n v="9"/>
    <x v="2"/>
    <x v="0"/>
    <s v="Product 02"/>
    <s v="Customer A"/>
    <x v="2"/>
    <n v="20"/>
    <n v="36"/>
    <n v="720"/>
    <n v="72"/>
    <n v="792.00000000000011"/>
    <s v="Credit Card"/>
    <x v="6"/>
    <s v="Positive"/>
    <n v="600"/>
    <n v="120"/>
    <n v="60"/>
    <n v="12"/>
  </r>
  <r>
    <d v="2025-09-18T00:00:00"/>
    <n v="9"/>
    <x v="2"/>
    <x v="0"/>
    <s v="Product 03"/>
    <s v="Customer A"/>
    <x v="3"/>
    <n v="20"/>
    <n v="48"/>
    <n v="960"/>
    <n v="96"/>
    <n v="1056"/>
    <s v="Credit Card"/>
    <x v="8"/>
    <s v="Positive"/>
    <n v="800"/>
    <n v="160"/>
    <n v="80"/>
    <n v="16"/>
  </r>
  <r>
    <d v="2025-09-18T00:00:00"/>
    <n v="9"/>
    <x v="2"/>
    <x v="0"/>
    <s v="Product 04"/>
    <s v="Customer A"/>
    <x v="0"/>
    <n v="20"/>
    <n v="72"/>
    <n v="1440"/>
    <n v="144"/>
    <n v="1584.0000000000002"/>
    <s v="Credit Card"/>
    <x v="7"/>
    <s v="Neutral"/>
    <n v="1200"/>
    <n v="240"/>
    <n v="120"/>
    <n v="24"/>
  </r>
  <r>
    <d v="2025-09-18T00:00:00"/>
    <n v="9"/>
    <x v="2"/>
    <x v="0"/>
    <s v="Product 05"/>
    <s v="Customer A"/>
    <x v="4"/>
    <n v="20"/>
    <n v="15.6"/>
    <n v="312"/>
    <n v="31.200000000000003"/>
    <n v="343.20000000000005"/>
    <s v="Credit Card"/>
    <x v="1"/>
    <s v="Neutral"/>
    <n v="260"/>
    <n v="52"/>
    <n v="26"/>
    <n v="5.2000000000000028"/>
  </r>
  <r>
    <d v="2025-09-18T00:00:00"/>
    <n v="9"/>
    <x v="2"/>
    <x v="0"/>
    <s v="Product 06"/>
    <s v="Customer A"/>
    <x v="5"/>
    <n v="20"/>
    <n v="19.2"/>
    <n v="384"/>
    <n v="38.400000000000006"/>
    <n v="422.40000000000003"/>
    <s v="Credit Card"/>
    <x v="5"/>
    <s v="Positive"/>
    <n v="320"/>
    <n v="64"/>
    <n v="32"/>
    <n v="6.4000000000000057"/>
  </r>
  <r>
    <d v="2025-09-18T00:00:00"/>
    <n v="9"/>
    <x v="2"/>
    <x v="0"/>
    <s v="Product 07"/>
    <s v="Customer A"/>
    <x v="1"/>
    <n v="20"/>
    <n v="30"/>
    <n v="600"/>
    <n v="60"/>
    <n v="660"/>
    <s v="Credit Card"/>
    <x v="3"/>
    <s v="Positive"/>
    <n v="500"/>
    <n v="100"/>
    <n v="50"/>
    <n v="10"/>
  </r>
  <r>
    <d v="2025-09-18T00:00:00"/>
    <n v="9"/>
    <x v="2"/>
    <x v="0"/>
    <s v="Product 08"/>
    <s v="Customer A"/>
    <x v="2"/>
    <n v="20"/>
    <n v="108"/>
    <n v="2160"/>
    <n v="216"/>
    <n v="2376"/>
    <s v="Bank Transfer"/>
    <x v="4"/>
    <s v="Positive"/>
    <n v="1800"/>
    <n v="360"/>
    <n v="180"/>
    <n v="36"/>
  </r>
  <r>
    <d v="2025-09-19T00:00:00"/>
    <n v="9"/>
    <x v="2"/>
    <x v="0"/>
    <s v="Product 09"/>
    <s v="Customer A"/>
    <x v="3"/>
    <n v="20"/>
    <n v="48"/>
    <n v="960"/>
    <n v="96"/>
    <n v="1056"/>
    <s v="Credit Card"/>
    <x v="2"/>
    <s v="Positive"/>
    <n v="800"/>
    <n v="160"/>
    <n v="80"/>
    <n v="16"/>
  </r>
  <r>
    <d v="2025-09-20T00:00:00"/>
    <n v="9"/>
    <x v="2"/>
    <x v="0"/>
    <s v="Product 10"/>
    <s v="Customer A"/>
    <x v="0"/>
    <n v="20"/>
    <n v="7.1999999999999993"/>
    <n v="144"/>
    <n v="14.4"/>
    <n v="158.4"/>
    <s v="Cash"/>
    <x v="0"/>
    <s v="Positive"/>
    <n v="120"/>
    <n v="24"/>
    <n v="12"/>
    <n v="2.4000000000000004"/>
  </r>
  <r>
    <d v="2025-09-21T00:00:00"/>
    <n v="9"/>
    <x v="2"/>
    <x v="0"/>
    <s v="Product 11"/>
    <s v="Customer A"/>
    <x v="4"/>
    <n v="20"/>
    <n v="60"/>
    <n v="1200"/>
    <n v="120"/>
    <n v="1320"/>
    <s v="Cash"/>
    <x v="1"/>
    <s v="Neutral"/>
    <n v="1000"/>
    <n v="200"/>
    <n v="100"/>
    <n v="20"/>
  </r>
  <r>
    <d v="2025-09-22T00:00:00"/>
    <n v="9"/>
    <x v="2"/>
    <x v="0"/>
    <s v="Product 12"/>
    <s v="Customer A"/>
    <x v="5"/>
    <n v="20"/>
    <n v="55.199999999999996"/>
    <n v="1104"/>
    <n v="110.4"/>
    <n v="1214.4000000000001"/>
    <s v="Cash"/>
    <x v="3"/>
    <s v="Neutral"/>
    <n v="920"/>
    <n v="184"/>
    <n v="92"/>
    <n v="18.400000000000006"/>
  </r>
  <r>
    <d v="2025-09-22T00:00:00"/>
    <n v="9"/>
    <x v="2"/>
    <x v="0"/>
    <s v="Product 13"/>
    <s v="Customer A"/>
    <x v="1"/>
    <n v="20"/>
    <n v="26.4"/>
    <n v="528"/>
    <n v="52.800000000000004"/>
    <n v="580.80000000000007"/>
    <s v="Cheques"/>
    <x v="2"/>
    <s v="Positive"/>
    <n v="440"/>
    <n v="88"/>
    <n v="44"/>
    <n v="8.8000000000000043"/>
  </r>
  <r>
    <d v="2025-09-22T00:00:00"/>
    <n v="9"/>
    <x v="2"/>
    <x v="0"/>
    <s v="Product 14"/>
    <s v="Customer A"/>
    <x v="2"/>
    <n v="20"/>
    <n v="25.2"/>
    <n v="504"/>
    <n v="50.400000000000006"/>
    <n v="554.40000000000009"/>
    <s v="Cheques"/>
    <x v="2"/>
    <s v="Positive"/>
    <n v="420"/>
    <n v="84"/>
    <n v="42"/>
    <n v="8.4000000000000057"/>
  </r>
  <r>
    <d v="2025-09-23T00:00:00"/>
    <n v="9"/>
    <x v="2"/>
    <x v="0"/>
    <s v="Product 15"/>
    <s v="Customer A"/>
    <x v="3"/>
    <n v="20"/>
    <n v="18"/>
    <n v="360"/>
    <n v="36"/>
    <n v="396.00000000000006"/>
    <s v="On Credit"/>
    <x v="4"/>
    <s v="Positive"/>
    <n v="300"/>
    <n v="60"/>
    <n v="30"/>
    <n v="6"/>
  </r>
  <r>
    <d v="2025-09-23T00:00:00"/>
    <n v="9"/>
    <x v="2"/>
    <x v="0"/>
    <s v="Product 16"/>
    <s v="Customer A"/>
    <x v="0"/>
    <n v="20"/>
    <n v="10.799999999999999"/>
    <n v="215.99999999999997"/>
    <n v="21.599999999999998"/>
    <n v="237.6"/>
    <s v="Bank Transfer"/>
    <x v="5"/>
    <s v="Positive"/>
    <n v="180"/>
    <n v="35.999999999999972"/>
    <n v="18"/>
    <n v="3.5999999999999979"/>
  </r>
  <r>
    <d v="2025-09-23T00:00:00"/>
    <n v="9"/>
    <x v="2"/>
    <x v="0"/>
    <s v="Product 17"/>
    <s v="Customer A"/>
    <x v="4"/>
    <n v="20"/>
    <n v="9.6"/>
    <n v="192"/>
    <n v="19.200000000000003"/>
    <n v="211.20000000000002"/>
    <s v="On Credit"/>
    <x v="6"/>
    <s v="Positive"/>
    <n v="160"/>
    <n v="32"/>
    <n v="16"/>
    <n v="3.2000000000000028"/>
  </r>
  <r>
    <d v="2025-09-25T00:00:00"/>
    <n v="9"/>
    <x v="2"/>
    <x v="0"/>
    <s v="Product 18"/>
    <s v="Customer A"/>
    <x v="5"/>
    <n v="20"/>
    <n v="4.8"/>
    <n v="96"/>
    <n v="9.6000000000000014"/>
    <n v="105.60000000000001"/>
    <s v="On Credit"/>
    <x v="7"/>
    <s v="Neutral"/>
    <n v="80"/>
    <n v="16"/>
    <n v="8"/>
    <n v="1.6000000000000014"/>
  </r>
  <r>
    <d v="2025-09-25T00:00:00"/>
    <n v="9"/>
    <x v="2"/>
    <x v="0"/>
    <s v="Product 19"/>
    <s v="Customer A"/>
    <x v="1"/>
    <n v="20"/>
    <n v="3"/>
    <n v="60"/>
    <n v="6"/>
    <n v="66"/>
    <s v="On Credit"/>
    <x v="2"/>
    <s v="Neutral"/>
    <n v="50"/>
    <n v="10"/>
    <n v="5"/>
    <n v="1"/>
  </r>
  <r>
    <d v="2025-09-25T00:00:00"/>
    <n v="9"/>
    <x v="2"/>
    <x v="0"/>
    <s v="Product 20"/>
    <s v="Customer A"/>
    <x v="2"/>
    <n v="20"/>
    <n v="48"/>
    <n v="960"/>
    <n v="96"/>
    <n v="1056"/>
    <s v="Credit Card"/>
    <x v="4"/>
    <s v="Positive"/>
    <n v="800"/>
    <n v="160"/>
    <n v="80"/>
    <n v="16"/>
  </r>
  <r>
    <d v="2025-09-26T00:00:00"/>
    <n v="9"/>
    <x v="2"/>
    <x v="0"/>
    <s v="Product 21"/>
    <s v="Customer A"/>
    <x v="3"/>
    <n v="20"/>
    <n v="15.6"/>
    <n v="312"/>
    <n v="31.200000000000003"/>
    <n v="343.20000000000005"/>
    <s v="Credit Card"/>
    <x v="7"/>
    <s v="Positive"/>
    <n v="260"/>
    <n v="52"/>
    <n v="26"/>
    <n v="5.2000000000000028"/>
  </r>
  <r>
    <d v="2025-09-28T00:00:00"/>
    <n v="9"/>
    <x v="2"/>
    <x v="0"/>
    <s v="Product 22"/>
    <s v="Customer A"/>
    <x v="0"/>
    <n v="20"/>
    <n v="18"/>
    <n v="360"/>
    <n v="36"/>
    <n v="396.00000000000006"/>
    <s v="Credit Card"/>
    <x v="0"/>
    <s v="Positive"/>
    <n v="300"/>
    <n v="60"/>
    <n v="30"/>
    <n v="6"/>
  </r>
  <r>
    <d v="2025-09-28T00:00:00"/>
    <n v="9"/>
    <x v="2"/>
    <x v="0"/>
    <s v="Product 23"/>
    <s v="Customer A"/>
    <x v="4"/>
    <n v="20"/>
    <n v="36"/>
    <n v="720"/>
    <n v="72"/>
    <n v="792.00000000000011"/>
    <s v="Credit Card"/>
    <x v="6"/>
    <s v="Positive"/>
    <n v="600"/>
    <n v="120"/>
    <n v="60"/>
    <n v="12"/>
  </r>
  <r>
    <d v="2025-09-28T00:00:00"/>
    <n v="9"/>
    <x v="2"/>
    <x v="1"/>
    <s v="Service 01"/>
    <s v="Customer A"/>
    <x v="5"/>
    <n v="20"/>
    <n v="24"/>
    <n v="480"/>
    <n v="48"/>
    <n v="528"/>
    <s v="Credit Card"/>
    <x v="8"/>
    <s v="Positive"/>
    <n v="400"/>
    <n v="80"/>
    <n v="40"/>
    <n v="8"/>
  </r>
  <r>
    <d v="2025-09-28T00:00:00"/>
    <n v="9"/>
    <x v="2"/>
    <x v="1"/>
    <s v="Service 02"/>
    <s v="Customer A"/>
    <x v="1"/>
    <n v="20"/>
    <n v="24"/>
    <n v="480"/>
    <n v="48"/>
    <n v="528"/>
    <s v="Credit Card"/>
    <x v="7"/>
    <s v="Neutral"/>
    <n v="400"/>
    <n v="80"/>
    <n v="40"/>
    <n v="8"/>
  </r>
  <r>
    <d v="2025-09-28T00:00:00"/>
    <n v="9"/>
    <x v="2"/>
    <x v="1"/>
    <s v="Service 03"/>
    <s v="Customer A"/>
    <x v="2"/>
    <n v="20"/>
    <n v="7.1999999999999993"/>
    <n v="144"/>
    <n v="14.4"/>
    <n v="158.4"/>
    <s v="Bank Transfer"/>
    <x v="1"/>
    <s v="Neutral"/>
    <n v="120"/>
    <n v="24"/>
    <n v="12"/>
    <n v="2.4000000000000004"/>
  </r>
  <r>
    <d v="2025-09-29T00:00:00"/>
    <n v="9"/>
    <x v="2"/>
    <x v="1"/>
    <s v="Service 04"/>
    <s v="Customer A"/>
    <x v="3"/>
    <n v="20"/>
    <n v="7.1999999999999993"/>
    <n v="144"/>
    <n v="14.4"/>
    <n v="158.4"/>
    <s v="Credit Card"/>
    <x v="5"/>
    <s v="Positive"/>
    <n v="120"/>
    <n v="24"/>
    <n v="12"/>
    <n v="2.4000000000000004"/>
  </r>
  <r>
    <d v="2025-09-29T00:00:00"/>
    <n v="9"/>
    <x v="2"/>
    <x v="1"/>
    <s v="Service 05"/>
    <s v="Customer A"/>
    <x v="0"/>
    <n v="20"/>
    <n v="7.1999999999999993"/>
    <n v="144"/>
    <n v="14.4"/>
    <n v="158.4"/>
    <s v="Cash"/>
    <x v="3"/>
    <s v="Positive"/>
    <n v="120"/>
    <n v="24"/>
    <n v="12"/>
    <n v="2.4000000000000004"/>
  </r>
  <r>
    <d v="2025-09-30T00:00:00"/>
    <n v="9"/>
    <x v="2"/>
    <x v="1"/>
    <s v="Service 06"/>
    <s v="Customer A"/>
    <x v="4"/>
    <n v="20"/>
    <n v="7.1999999999999993"/>
    <n v="144"/>
    <n v="14.4"/>
    <n v="158.4"/>
    <s v="Cash"/>
    <x v="4"/>
    <s v="Positive"/>
    <n v="120"/>
    <n v="24"/>
    <n v="12"/>
    <n v="2.4000000000000004"/>
  </r>
  <r>
    <d v="2025-10-01T00:00:00"/>
    <n v="10"/>
    <x v="3"/>
    <x v="1"/>
    <s v="Service 07"/>
    <s v="Customer A"/>
    <x v="5"/>
    <n v="20"/>
    <n v="6"/>
    <n v="120"/>
    <n v="12"/>
    <n v="132"/>
    <s v="Cash"/>
    <x v="2"/>
    <s v="Positive"/>
    <n v="100"/>
    <n v="20"/>
    <n v="10"/>
    <n v="2"/>
  </r>
  <r>
    <d v="2025-10-01T00:00:00"/>
    <n v="10"/>
    <x v="3"/>
    <x v="1"/>
    <s v="Service 08"/>
    <s v="Customer A"/>
    <x v="1"/>
    <n v="20"/>
    <n v="6"/>
    <n v="120"/>
    <n v="12"/>
    <n v="132"/>
    <s v="Cheques"/>
    <x v="0"/>
    <s v="Positive"/>
    <n v="100"/>
    <n v="20"/>
    <n v="10"/>
    <n v="2"/>
  </r>
  <r>
    <d v="2025-10-01T00:00:00"/>
    <n v="10"/>
    <x v="3"/>
    <x v="1"/>
    <s v="Service 09"/>
    <s v="Customer A"/>
    <x v="2"/>
    <n v="20"/>
    <n v="6"/>
    <n v="120"/>
    <n v="12"/>
    <n v="132"/>
    <s v="Cheques"/>
    <x v="1"/>
    <s v="Neutral"/>
    <n v="100"/>
    <n v="20"/>
    <n v="10"/>
    <n v="2"/>
  </r>
  <r>
    <d v="2025-10-01T00:00:00"/>
    <n v="10"/>
    <x v="3"/>
    <x v="1"/>
    <s v="Service 10"/>
    <s v="Customer A"/>
    <x v="3"/>
    <n v="20"/>
    <n v="9.6"/>
    <n v="192"/>
    <n v="19.200000000000003"/>
    <n v="211.20000000000002"/>
    <s v="On Credit"/>
    <x v="3"/>
    <s v="Neutral"/>
    <n v="160"/>
    <n v="32"/>
    <n v="16"/>
    <n v="3.2000000000000028"/>
  </r>
  <r>
    <d v="2025-10-02T00:00:00"/>
    <n v="10"/>
    <x v="3"/>
    <x v="1"/>
    <s v="Service 11"/>
    <s v="Customer A"/>
    <x v="0"/>
    <n v="20"/>
    <n v="10.799999999999999"/>
    <n v="215.99999999999997"/>
    <n v="21.599999999999998"/>
    <n v="237.6"/>
    <s v="Bank Transfer"/>
    <x v="2"/>
    <s v="Positive"/>
    <n v="180"/>
    <n v="35.999999999999972"/>
    <n v="18"/>
    <n v="3.5999999999999979"/>
  </r>
  <r>
    <d v="2025-10-03T00:00:00"/>
    <n v="10"/>
    <x v="3"/>
    <x v="1"/>
    <s v="Service 12"/>
    <s v="Customer A"/>
    <x v="4"/>
    <n v="20"/>
    <n v="18"/>
    <n v="360"/>
    <n v="36"/>
    <n v="396.00000000000006"/>
    <s v="On Credit"/>
    <x v="2"/>
    <s v="Positive"/>
    <n v="300"/>
    <n v="60"/>
    <n v="30"/>
    <n v="6"/>
  </r>
  <r>
    <d v="2025-10-04T00:00:00"/>
    <n v="10"/>
    <x v="3"/>
    <x v="1"/>
    <s v="Service 13"/>
    <s v="Customer A"/>
    <x v="5"/>
    <n v="20"/>
    <n v="36"/>
    <n v="720"/>
    <n v="72"/>
    <n v="792.00000000000011"/>
    <s v="On Credit"/>
    <x v="4"/>
    <s v="Positive"/>
    <n v="600"/>
    <n v="120"/>
    <n v="60"/>
    <n v="12"/>
  </r>
  <r>
    <d v="2025-10-04T00:00:00"/>
    <n v="10"/>
    <x v="3"/>
    <x v="1"/>
    <s v="Service 14"/>
    <s v="Customer A"/>
    <x v="1"/>
    <n v="20"/>
    <n v="16.8"/>
    <n v="336"/>
    <n v="33.6"/>
    <n v="369.6"/>
    <s v="On Credit"/>
    <x v="5"/>
    <s v="Positive"/>
    <n v="280"/>
    <n v="56"/>
    <n v="28"/>
    <n v="5.6000000000000014"/>
  </r>
  <r>
    <d v="2025-10-07T00:00:00"/>
    <n v="10"/>
    <x v="3"/>
    <x v="1"/>
    <s v="Service 15"/>
    <s v="Customer A"/>
    <x v="2"/>
    <n v="20"/>
    <n v="72"/>
    <n v="1440"/>
    <n v="144"/>
    <n v="1584.0000000000002"/>
    <s v="Credit Card"/>
    <x v="6"/>
    <s v="Positive"/>
    <n v="1200"/>
    <n v="240"/>
    <n v="120"/>
    <n v="24"/>
  </r>
  <r>
    <d v="2025-10-07T00:00:00"/>
    <n v="10"/>
    <x v="3"/>
    <x v="1"/>
    <s v="Service 16"/>
    <s v="Customer A"/>
    <x v="3"/>
    <n v="20"/>
    <n v="15.6"/>
    <n v="312"/>
    <n v="31.200000000000003"/>
    <n v="343.20000000000005"/>
    <s v="Credit Card"/>
    <x v="7"/>
    <s v="Neutral"/>
    <n v="260"/>
    <n v="52"/>
    <n v="26"/>
    <n v="5.2000000000000028"/>
  </r>
  <r>
    <d v="2025-10-07T00:00:00"/>
    <n v="10"/>
    <x v="3"/>
    <x v="1"/>
    <s v="Service 17"/>
    <s v="Customer A"/>
    <x v="0"/>
    <n v="20"/>
    <n v="48"/>
    <n v="960"/>
    <n v="96"/>
    <n v="1056"/>
    <s v="Credit Card"/>
    <x v="2"/>
    <s v="Neutral"/>
    <n v="800"/>
    <n v="160"/>
    <n v="80"/>
    <n v="16"/>
  </r>
  <r>
    <d v="2025-10-08T00:00:00"/>
    <n v="10"/>
    <x v="3"/>
    <x v="1"/>
    <s v="Service 18"/>
    <s v="Customer A"/>
    <x v="4"/>
    <n v="20"/>
    <n v="18"/>
    <n v="360"/>
    <n v="36"/>
    <n v="396.00000000000006"/>
    <s v="Credit Card"/>
    <x v="4"/>
    <s v="Positive"/>
    <n v="300"/>
    <n v="60"/>
    <n v="30"/>
    <n v="6"/>
  </r>
  <r>
    <d v="2025-10-09T00:00:00"/>
    <n v="10"/>
    <x v="3"/>
    <x v="1"/>
    <s v="Service 19"/>
    <s v="Customer A"/>
    <x v="5"/>
    <n v="20"/>
    <n v="72"/>
    <n v="1440"/>
    <n v="144"/>
    <n v="1584.0000000000002"/>
    <s v="Credit Card"/>
    <x v="7"/>
    <s v="Positive"/>
    <n v="1200"/>
    <n v="240"/>
    <n v="120"/>
    <n v="24"/>
  </r>
  <r>
    <d v="2025-10-09T00:00:00"/>
    <n v="10"/>
    <x v="3"/>
    <x v="1"/>
    <s v="Service 20"/>
    <s v="Customer A"/>
    <x v="1"/>
    <n v="20"/>
    <n v="16.8"/>
    <n v="336"/>
    <n v="33.6"/>
    <n v="369.6"/>
    <s v="Credit Card"/>
    <x v="0"/>
    <s v="Positive"/>
    <n v="280"/>
    <n v="56"/>
    <n v="28"/>
    <n v="5.6000000000000014"/>
  </r>
  <r>
    <d v="2025-10-10T00:00:00"/>
    <n v="10"/>
    <x v="3"/>
    <x v="1"/>
    <s v="Service 21"/>
    <s v="Customer A"/>
    <x v="2"/>
    <n v="20"/>
    <n v="18"/>
    <n v="360"/>
    <n v="36"/>
    <n v="396.00000000000006"/>
    <s v="Bank Transfer"/>
    <x v="6"/>
    <s v="Positive"/>
    <n v="300"/>
    <n v="60"/>
    <n v="30"/>
    <n v="6"/>
  </r>
  <r>
    <d v="2025-10-10T00:00:00"/>
    <n v="10"/>
    <x v="3"/>
    <x v="1"/>
    <s v="Service 22"/>
    <s v="Customer A"/>
    <x v="3"/>
    <n v="20"/>
    <n v="4.8"/>
    <n v="96"/>
    <n v="9.6000000000000014"/>
    <n v="105.60000000000001"/>
    <s v="Credit Card"/>
    <x v="8"/>
    <s v="Positive"/>
    <n v="80"/>
    <n v="16"/>
    <n v="8"/>
    <n v="1.6000000000000014"/>
  </r>
  <r>
    <d v="2025-10-11T00:00:00"/>
    <n v="10"/>
    <x v="3"/>
    <x v="0"/>
    <s v="Product 01"/>
    <s v="Customer A"/>
    <x v="0"/>
    <n v="20"/>
    <n v="60"/>
    <n v="1200"/>
    <n v="120"/>
    <n v="1320"/>
    <s v="Cash"/>
    <x v="7"/>
    <s v="Neutral"/>
    <n v="1000"/>
    <n v="200"/>
    <n v="100"/>
    <n v="20"/>
  </r>
  <r>
    <d v="2025-10-11T00:00:00"/>
    <n v="10"/>
    <x v="3"/>
    <x v="0"/>
    <s v="Product 02"/>
    <s v="Customer A"/>
    <x v="4"/>
    <n v="20"/>
    <n v="36"/>
    <n v="720"/>
    <n v="72"/>
    <n v="792.00000000000011"/>
    <s v="Cash"/>
    <x v="1"/>
    <s v="Neutral"/>
    <n v="600"/>
    <n v="120"/>
    <n v="60"/>
    <n v="12"/>
  </r>
  <r>
    <d v="2025-10-11T00:00:00"/>
    <n v="10"/>
    <x v="3"/>
    <x v="0"/>
    <s v="Product 03"/>
    <s v="Customer A"/>
    <x v="5"/>
    <n v="20"/>
    <n v="48"/>
    <n v="960"/>
    <n v="96"/>
    <n v="1056"/>
    <s v="Cash"/>
    <x v="5"/>
    <s v="Positive"/>
    <n v="800"/>
    <n v="160"/>
    <n v="80"/>
    <n v="16"/>
  </r>
  <r>
    <d v="2025-10-12T00:00:00"/>
    <n v="10"/>
    <x v="3"/>
    <x v="0"/>
    <s v="Product 04"/>
    <s v="Customer A"/>
    <x v="1"/>
    <n v="20"/>
    <n v="72"/>
    <n v="1440"/>
    <n v="144"/>
    <n v="1584.0000000000002"/>
    <s v="Cheques"/>
    <x v="3"/>
    <s v="Positive"/>
    <n v="1200"/>
    <n v="240"/>
    <n v="120"/>
    <n v="24"/>
  </r>
  <r>
    <d v="2025-10-12T00:00:00"/>
    <n v="10"/>
    <x v="3"/>
    <x v="0"/>
    <s v="Product 05"/>
    <s v="Customer A"/>
    <x v="2"/>
    <n v="20"/>
    <n v="15.6"/>
    <n v="312"/>
    <n v="31.200000000000003"/>
    <n v="343.20000000000005"/>
    <s v="Cheques"/>
    <x v="4"/>
    <s v="Positive"/>
    <n v="260"/>
    <n v="52"/>
    <n v="26"/>
    <n v="5.2000000000000028"/>
  </r>
  <r>
    <d v="2025-10-13T00:00:00"/>
    <n v="10"/>
    <x v="3"/>
    <x v="0"/>
    <s v="Product 06"/>
    <s v="Customer A"/>
    <x v="3"/>
    <n v="20"/>
    <n v="19.2"/>
    <n v="384"/>
    <n v="38.400000000000006"/>
    <n v="422.40000000000003"/>
    <s v="On Credit"/>
    <x v="2"/>
    <s v="Positive"/>
    <n v="320"/>
    <n v="64"/>
    <n v="32"/>
    <n v="6.4000000000000057"/>
  </r>
  <r>
    <d v="2025-10-13T00:00:00"/>
    <n v="10"/>
    <x v="3"/>
    <x v="0"/>
    <s v="Product 07"/>
    <s v="Customer A"/>
    <x v="0"/>
    <n v="20"/>
    <n v="30"/>
    <n v="600"/>
    <n v="60"/>
    <n v="660"/>
    <s v="Bank Transfer"/>
    <x v="0"/>
    <s v="Positive"/>
    <n v="500"/>
    <n v="100"/>
    <n v="50"/>
    <n v="10"/>
  </r>
  <r>
    <d v="2025-10-14T00:00:00"/>
    <n v="10"/>
    <x v="3"/>
    <x v="0"/>
    <s v="Product 08"/>
    <s v="Customer A"/>
    <x v="4"/>
    <n v="20"/>
    <n v="108"/>
    <n v="2160"/>
    <n v="216"/>
    <n v="2376"/>
    <s v="On Credit"/>
    <x v="1"/>
    <s v="Neutral"/>
    <n v="1800"/>
    <n v="360"/>
    <n v="180"/>
    <n v="36"/>
  </r>
  <r>
    <d v="2025-10-14T00:00:00"/>
    <n v="10"/>
    <x v="3"/>
    <x v="0"/>
    <s v="Product 09"/>
    <s v="Customer A"/>
    <x v="5"/>
    <n v="20"/>
    <n v="48"/>
    <n v="960"/>
    <n v="96"/>
    <n v="1056"/>
    <s v="On Credit"/>
    <x v="3"/>
    <s v="Neutral"/>
    <n v="800"/>
    <n v="160"/>
    <n v="80"/>
    <n v="16"/>
  </r>
  <r>
    <d v="2025-10-14T00:00:00"/>
    <n v="10"/>
    <x v="3"/>
    <x v="0"/>
    <s v="Product 10"/>
    <s v="Customer A"/>
    <x v="1"/>
    <n v="20"/>
    <n v="7.1999999999999993"/>
    <n v="144"/>
    <n v="14.4"/>
    <n v="158.4"/>
    <s v="On Credit"/>
    <x v="2"/>
    <s v="Positive"/>
    <n v="120"/>
    <n v="24"/>
    <n v="12"/>
    <n v="2.4000000000000004"/>
  </r>
  <r>
    <d v="2025-10-15T00:00:00"/>
    <n v="10"/>
    <x v="3"/>
    <x v="0"/>
    <s v="Product 11"/>
    <s v="Customer A"/>
    <x v="2"/>
    <n v="20"/>
    <n v="60"/>
    <n v="1200"/>
    <n v="120"/>
    <n v="1320"/>
    <s v="Credit Card"/>
    <x v="2"/>
    <s v="Positive"/>
    <n v="1000"/>
    <n v="200"/>
    <n v="100"/>
    <n v="20"/>
  </r>
  <r>
    <d v="2025-10-15T00:00:00"/>
    <n v="10"/>
    <x v="3"/>
    <x v="0"/>
    <s v="Product 12"/>
    <s v="Customer A"/>
    <x v="3"/>
    <n v="20"/>
    <n v="55.199999999999996"/>
    <n v="1104"/>
    <n v="110.4"/>
    <n v="1214.4000000000001"/>
    <s v="Credit Card"/>
    <x v="4"/>
    <s v="Positive"/>
    <n v="920"/>
    <n v="184"/>
    <n v="92"/>
    <n v="18.400000000000006"/>
  </r>
  <r>
    <d v="2025-10-15T00:00:00"/>
    <n v="10"/>
    <x v="3"/>
    <x v="0"/>
    <s v="Product 13"/>
    <s v="Customer A"/>
    <x v="0"/>
    <n v="20"/>
    <n v="26.4"/>
    <n v="528"/>
    <n v="52.800000000000004"/>
    <n v="580.80000000000007"/>
    <s v="Credit Card"/>
    <x v="5"/>
    <s v="Positive"/>
    <n v="440"/>
    <n v="88"/>
    <n v="44"/>
    <n v="8.8000000000000043"/>
  </r>
  <r>
    <d v="2025-10-15T00:00:00"/>
    <n v="10"/>
    <x v="3"/>
    <x v="0"/>
    <s v="Product 14"/>
    <s v="Customer A"/>
    <x v="4"/>
    <n v="20"/>
    <n v="25.2"/>
    <n v="504"/>
    <n v="50.400000000000006"/>
    <n v="554.40000000000009"/>
    <s v="Credit Card"/>
    <x v="6"/>
    <s v="Positive"/>
    <n v="420"/>
    <n v="84"/>
    <n v="42"/>
    <n v="8.4000000000000057"/>
  </r>
  <r>
    <d v="2025-10-16T00:00:00"/>
    <n v="10"/>
    <x v="3"/>
    <x v="0"/>
    <s v="Product 15"/>
    <s v="Customer A"/>
    <x v="5"/>
    <n v="20"/>
    <n v="18"/>
    <n v="360"/>
    <n v="36"/>
    <n v="396.00000000000006"/>
    <s v="Credit Card"/>
    <x v="7"/>
    <s v="Neutral"/>
    <n v="300"/>
    <n v="60"/>
    <n v="30"/>
    <n v="6"/>
  </r>
  <r>
    <d v="2025-10-17T00:00:00"/>
    <n v="10"/>
    <x v="3"/>
    <x v="0"/>
    <s v="Product 16"/>
    <s v="Customer A"/>
    <x v="1"/>
    <n v="20"/>
    <n v="10.799999999999999"/>
    <n v="215.99999999999997"/>
    <n v="21.599999999999998"/>
    <n v="237.6"/>
    <s v="Credit Card"/>
    <x v="2"/>
    <s v="Neutral"/>
    <n v="180"/>
    <n v="35.999999999999972"/>
    <n v="18"/>
    <n v="3.5999999999999979"/>
  </r>
  <r>
    <d v="2025-10-17T00:00:00"/>
    <n v="10"/>
    <x v="3"/>
    <x v="0"/>
    <s v="Product 17"/>
    <s v="Customer A"/>
    <x v="2"/>
    <n v="20"/>
    <n v="9.6"/>
    <n v="192"/>
    <n v="19.200000000000003"/>
    <n v="211.20000000000002"/>
    <s v="Bank Transfer"/>
    <x v="4"/>
    <s v="Positive"/>
    <n v="160"/>
    <n v="32"/>
    <n v="16"/>
    <n v="3.2000000000000028"/>
  </r>
  <r>
    <d v="2025-10-18T00:00:00"/>
    <n v="10"/>
    <x v="3"/>
    <x v="0"/>
    <s v="Product 18"/>
    <s v="Customer A"/>
    <x v="3"/>
    <n v="20"/>
    <n v="4.8"/>
    <n v="96"/>
    <n v="9.6000000000000014"/>
    <n v="105.60000000000001"/>
    <s v="Credit Card"/>
    <x v="7"/>
    <s v="Positive"/>
    <n v="80"/>
    <n v="16"/>
    <n v="8"/>
    <n v="1.6000000000000014"/>
  </r>
  <r>
    <d v="2025-10-21T00:00:00"/>
    <n v="10"/>
    <x v="3"/>
    <x v="0"/>
    <s v="Product 19"/>
    <s v="Customer A"/>
    <x v="0"/>
    <n v="20"/>
    <n v="3"/>
    <n v="60"/>
    <n v="6"/>
    <n v="66"/>
    <s v="Cash"/>
    <x v="0"/>
    <s v="Positive"/>
    <n v="50"/>
    <n v="10"/>
    <n v="5"/>
    <n v="1"/>
  </r>
  <r>
    <d v="2025-10-21T00:00:00"/>
    <n v="10"/>
    <x v="3"/>
    <x v="0"/>
    <s v="Product 20"/>
    <s v="Customer A"/>
    <x v="4"/>
    <n v="20"/>
    <n v="48"/>
    <n v="960"/>
    <n v="96"/>
    <n v="1056"/>
    <s v="Cash"/>
    <x v="6"/>
    <s v="Positive"/>
    <n v="800"/>
    <n v="160"/>
    <n v="80"/>
    <n v="16"/>
  </r>
  <r>
    <d v="2025-10-22T00:00:00"/>
    <n v="10"/>
    <x v="3"/>
    <x v="0"/>
    <s v="Product 21"/>
    <s v="Customer A"/>
    <x v="5"/>
    <n v="20"/>
    <n v="15.6"/>
    <n v="312"/>
    <n v="31.200000000000003"/>
    <n v="343.20000000000005"/>
    <s v="Cash"/>
    <x v="8"/>
    <s v="Positive"/>
    <n v="260"/>
    <n v="52"/>
    <n v="26"/>
    <n v="5.2000000000000028"/>
  </r>
  <r>
    <d v="2025-10-23T00:00:00"/>
    <n v="10"/>
    <x v="3"/>
    <x v="0"/>
    <s v="Product 22"/>
    <s v="Customer A"/>
    <x v="1"/>
    <n v="20"/>
    <n v="18"/>
    <n v="360"/>
    <n v="36"/>
    <n v="396.00000000000006"/>
    <s v="Cheques"/>
    <x v="7"/>
    <s v="Neutral"/>
    <n v="300"/>
    <n v="60"/>
    <n v="30"/>
    <n v="6"/>
  </r>
  <r>
    <d v="2025-10-23T00:00:00"/>
    <n v="10"/>
    <x v="3"/>
    <x v="0"/>
    <s v="Product 23"/>
    <s v="Customer A"/>
    <x v="2"/>
    <n v="20"/>
    <n v="36"/>
    <n v="720"/>
    <n v="72"/>
    <n v="792.00000000000011"/>
    <s v="Cheques"/>
    <x v="1"/>
    <s v="Neutral"/>
    <n v="600"/>
    <n v="120"/>
    <n v="60"/>
    <n v="12"/>
  </r>
  <r>
    <d v="2025-10-23T00:00:00"/>
    <n v="10"/>
    <x v="3"/>
    <x v="1"/>
    <s v="Service 01"/>
    <s v="Customer A"/>
    <x v="3"/>
    <n v="20"/>
    <n v="24"/>
    <n v="480"/>
    <n v="48"/>
    <n v="528"/>
    <s v="On Credit"/>
    <x v="5"/>
    <s v="Positive"/>
    <n v="400"/>
    <n v="80"/>
    <n v="40"/>
    <n v="8"/>
  </r>
  <r>
    <d v="2025-10-25T00:00:00"/>
    <n v="10"/>
    <x v="3"/>
    <x v="1"/>
    <s v="Service 02"/>
    <s v="Customer A"/>
    <x v="0"/>
    <n v="20"/>
    <n v="24"/>
    <n v="480"/>
    <n v="48"/>
    <n v="528"/>
    <s v="Bank Transfer"/>
    <x v="3"/>
    <s v="Positive"/>
    <n v="400"/>
    <n v="80"/>
    <n v="40"/>
    <n v="8"/>
  </r>
  <r>
    <d v="2025-10-25T00:00:00"/>
    <n v="10"/>
    <x v="3"/>
    <x v="1"/>
    <s v="Service 03"/>
    <s v="Customer A"/>
    <x v="4"/>
    <n v="20"/>
    <n v="7.1999999999999993"/>
    <n v="144"/>
    <n v="14.4"/>
    <n v="158.4"/>
    <s v="On Credit"/>
    <x v="4"/>
    <s v="Positive"/>
    <n v="120"/>
    <n v="24"/>
    <n v="12"/>
    <n v="2.4000000000000004"/>
  </r>
  <r>
    <d v="2025-10-25T00:00:00"/>
    <n v="10"/>
    <x v="3"/>
    <x v="1"/>
    <s v="Service 04"/>
    <s v="Customer A"/>
    <x v="5"/>
    <n v="20"/>
    <n v="7.1999999999999993"/>
    <n v="144"/>
    <n v="14.4"/>
    <n v="158.4"/>
    <s v="On Credit"/>
    <x v="2"/>
    <s v="Positive"/>
    <n v="120"/>
    <n v="24"/>
    <n v="12"/>
    <n v="2.4000000000000004"/>
  </r>
  <r>
    <d v="2025-10-26T00:00:00"/>
    <n v="10"/>
    <x v="3"/>
    <x v="1"/>
    <s v="Service 05"/>
    <s v="Customer A"/>
    <x v="1"/>
    <n v="20"/>
    <n v="7.1999999999999993"/>
    <n v="144"/>
    <n v="14.4"/>
    <n v="158.4"/>
    <s v="On Credit"/>
    <x v="0"/>
    <s v="Positive"/>
    <n v="120"/>
    <n v="24"/>
    <n v="12"/>
    <n v="2.4000000000000004"/>
  </r>
  <r>
    <d v="2025-10-26T00:00:00"/>
    <n v="10"/>
    <x v="3"/>
    <x v="1"/>
    <s v="Service 06"/>
    <s v="Customer A"/>
    <x v="2"/>
    <n v="20"/>
    <n v="7.1999999999999993"/>
    <n v="144"/>
    <n v="14.4"/>
    <n v="158.4"/>
    <s v="Credit Card"/>
    <x v="1"/>
    <s v="Neutral"/>
    <n v="120"/>
    <n v="24"/>
    <n v="12"/>
    <n v="2.4000000000000004"/>
  </r>
  <r>
    <d v="2025-10-27T00:00:00"/>
    <n v="10"/>
    <x v="3"/>
    <x v="1"/>
    <s v="Service 07"/>
    <s v="Customer A"/>
    <x v="3"/>
    <n v="20"/>
    <n v="6"/>
    <n v="120"/>
    <n v="12"/>
    <n v="132"/>
    <s v="Credit Card"/>
    <x v="3"/>
    <s v="Neutral"/>
    <n v="100"/>
    <n v="20"/>
    <n v="10"/>
    <n v="2"/>
  </r>
  <r>
    <d v="2025-10-27T00:00:00"/>
    <n v="10"/>
    <x v="3"/>
    <x v="1"/>
    <s v="Service 08"/>
    <s v="Customer A"/>
    <x v="0"/>
    <n v="20"/>
    <n v="6"/>
    <n v="120"/>
    <n v="12"/>
    <n v="132"/>
    <s v="Credit Card"/>
    <x v="2"/>
    <s v="Positive"/>
    <n v="100"/>
    <n v="20"/>
    <n v="10"/>
    <n v="2"/>
  </r>
  <r>
    <d v="2025-10-27T00:00:00"/>
    <n v="10"/>
    <x v="3"/>
    <x v="1"/>
    <s v="Service 09"/>
    <s v="Customer A"/>
    <x v="4"/>
    <n v="20"/>
    <n v="6"/>
    <n v="120"/>
    <n v="12"/>
    <n v="132"/>
    <s v="Credit Card"/>
    <x v="2"/>
    <s v="Positive"/>
    <n v="100"/>
    <n v="20"/>
    <n v="10"/>
    <n v="2"/>
  </r>
  <r>
    <d v="2025-10-27T00:00:00"/>
    <n v="10"/>
    <x v="3"/>
    <x v="1"/>
    <s v="Service 10"/>
    <s v="Customer A"/>
    <x v="5"/>
    <n v="20"/>
    <n v="9.6"/>
    <n v="192"/>
    <n v="19.200000000000003"/>
    <n v="211.20000000000002"/>
    <s v="Credit Card"/>
    <x v="4"/>
    <s v="Positive"/>
    <n v="160"/>
    <n v="32"/>
    <n v="16"/>
    <n v="3.2000000000000028"/>
  </r>
  <r>
    <d v="2025-10-30T00:00:00"/>
    <n v="10"/>
    <x v="3"/>
    <x v="1"/>
    <s v="Service 11"/>
    <s v="Customer A"/>
    <x v="1"/>
    <n v="20"/>
    <n v="10.799999999999999"/>
    <n v="215.99999999999997"/>
    <n v="21.599999999999998"/>
    <n v="237.6"/>
    <s v="Credit Card"/>
    <x v="5"/>
    <s v="Positive"/>
    <n v="180"/>
    <n v="35.999999999999972"/>
    <n v="18"/>
    <n v="3.5999999999999979"/>
  </r>
  <r>
    <d v="2025-10-30T00:00:00"/>
    <n v="10"/>
    <x v="3"/>
    <x v="1"/>
    <s v="Service 12"/>
    <s v="Customer A"/>
    <x v="2"/>
    <n v="20"/>
    <n v="18"/>
    <n v="360"/>
    <n v="36"/>
    <n v="396.00000000000006"/>
    <s v="Bank Transfer"/>
    <x v="6"/>
    <s v="Positive"/>
    <n v="300"/>
    <n v="60"/>
    <n v="30"/>
    <n v="6"/>
  </r>
  <r>
    <d v="2025-10-30T00:00:00"/>
    <n v="10"/>
    <x v="3"/>
    <x v="1"/>
    <s v="Service 13"/>
    <s v="Customer A"/>
    <x v="3"/>
    <n v="20"/>
    <n v="36"/>
    <n v="720"/>
    <n v="72"/>
    <n v="792.00000000000011"/>
    <s v="Credit Card"/>
    <x v="7"/>
    <s v="Neutral"/>
    <n v="600"/>
    <n v="120"/>
    <n v="60"/>
    <n v="12"/>
  </r>
  <r>
    <d v="2025-10-30T00:00:00"/>
    <n v="10"/>
    <x v="3"/>
    <x v="1"/>
    <s v="Service 14"/>
    <s v="Customer A"/>
    <x v="0"/>
    <n v="20"/>
    <n v="16.8"/>
    <n v="336"/>
    <n v="33.6"/>
    <n v="369.6"/>
    <s v="Cash"/>
    <x v="2"/>
    <s v="Neutral"/>
    <n v="280"/>
    <n v="56"/>
    <n v="28"/>
    <n v="5.6000000000000014"/>
  </r>
  <r>
    <d v="2025-10-31T00:00:00"/>
    <n v="10"/>
    <x v="3"/>
    <x v="1"/>
    <s v="Service 15"/>
    <s v="Customer A"/>
    <x v="4"/>
    <n v="20"/>
    <n v="72"/>
    <n v="1440"/>
    <n v="144"/>
    <n v="1584.0000000000002"/>
    <s v="Cash"/>
    <x v="4"/>
    <s v="Positive"/>
    <n v="1200"/>
    <n v="240"/>
    <n v="120"/>
    <n v="24"/>
  </r>
  <r>
    <d v="2025-11-01T00:00:00"/>
    <n v="11"/>
    <x v="3"/>
    <x v="1"/>
    <s v="Service 16"/>
    <s v="Customer A"/>
    <x v="5"/>
    <n v="20"/>
    <n v="15.6"/>
    <n v="312"/>
    <n v="31.200000000000003"/>
    <n v="343.20000000000005"/>
    <s v="Cash"/>
    <x v="7"/>
    <s v="Positive"/>
    <n v="260"/>
    <n v="52"/>
    <n v="26"/>
    <n v="5.2000000000000028"/>
  </r>
  <r>
    <d v="2025-11-01T00:00:00"/>
    <n v="11"/>
    <x v="3"/>
    <x v="1"/>
    <s v="Service 17"/>
    <s v="Customer A"/>
    <x v="1"/>
    <n v="20"/>
    <n v="48"/>
    <n v="960"/>
    <n v="96"/>
    <n v="1056"/>
    <s v="Cheques"/>
    <x v="0"/>
    <s v="Positive"/>
    <n v="800"/>
    <n v="160"/>
    <n v="80"/>
    <n v="16"/>
  </r>
  <r>
    <d v="2025-11-01T00:00:00"/>
    <n v="11"/>
    <x v="3"/>
    <x v="1"/>
    <s v="Service 18"/>
    <s v="Customer A"/>
    <x v="2"/>
    <n v="20"/>
    <n v="18"/>
    <n v="360"/>
    <n v="36"/>
    <n v="396.00000000000006"/>
    <s v="Cheques"/>
    <x v="6"/>
    <s v="Positive"/>
    <n v="300"/>
    <n v="60"/>
    <n v="30"/>
    <n v="6"/>
  </r>
  <r>
    <d v="2025-11-01T00:00:00"/>
    <n v="11"/>
    <x v="3"/>
    <x v="1"/>
    <s v="Service 19"/>
    <s v="Customer A"/>
    <x v="3"/>
    <n v="20"/>
    <n v="72"/>
    <n v="1440"/>
    <n v="144"/>
    <n v="1584.0000000000002"/>
    <s v="On Credit"/>
    <x v="8"/>
    <s v="Positive"/>
    <n v="1200"/>
    <n v="240"/>
    <n v="120"/>
    <n v="24"/>
  </r>
  <r>
    <d v="2025-11-01T00:00:00"/>
    <n v="11"/>
    <x v="3"/>
    <x v="1"/>
    <s v="Service 20"/>
    <s v="Customer A"/>
    <x v="0"/>
    <n v="20"/>
    <n v="16.8"/>
    <n v="336"/>
    <n v="33.6"/>
    <n v="369.6"/>
    <s v="Bank Transfer"/>
    <x v="7"/>
    <s v="Neutral"/>
    <n v="280"/>
    <n v="56"/>
    <n v="28"/>
    <n v="5.6000000000000014"/>
  </r>
  <r>
    <d v="2025-11-03T00:00:00"/>
    <n v="11"/>
    <x v="3"/>
    <x v="1"/>
    <s v="Service 21"/>
    <s v="Customer A"/>
    <x v="4"/>
    <n v="20"/>
    <n v="18"/>
    <n v="360"/>
    <n v="36"/>
    <n v="396.00000000000006"/>
    <s v="On Credit"/>
    <x v="1"/>
    <s v="Neutral"/>
    <n v="300"/>
    <n v="60"/>
    <n v="30"/>
    <n v="6"/>
  </r>
  <r>
    <d v="2025-11-04T00:00:00"/>
    <n v="11"/>
    <x v="3"/>
    <x v="1"/>
    <s v="Service 22"/>
    <s v="Customer A"/>
    <x v="5"/>
    <n v="20"/>
    <n v="4.8"/>
    <n v="96"/>
    <n v="9.6000000000000014"/>
    <n v="105.60000000000001"/>
    <s v="On Credit"/>
    <x v="5"/>
    <s v="Positive"/>
    <n v="80"/>
    <n v="16"/>
    <n v="8"/>
    <n v="1.6000000000000014"/>
  </r>
  <r>
    <d v="2025-11-05T00:00:00"/>
    <n v="11"/>
    <x v="3"/>
    <x v="0"/>
    <s v="Product 01"/>
    <s v="Customer A"/>
    <x v="1"/>
    <n v="20"/>
    <n v="60"/>
    <n v="1200"/>
    <n v="120"/>
    <n v="1320"/>
    <s v="On Credit"/>
    <x v="3"/>
    <s v="Positive"/>
    <n v="1000"/>
    <n v="200"/>
    <n v="100"/>
    <n v="20"/>
  </r>
  <r>
    <d v="2025-11-05T00:00:00"/>
    <n v="11"/>
    <x v="3"/>
    <x v="0"/>
    <s v="Product 02"/>
    <s v="Customer A"/>
    <x v="2"/>
    <n v="20"/>
    <n v="36"/>
    <n v="720"/>
    <n v="72"/>
    <n v="792.00000000000011"/>
    <s v="Credit Card"/>
    <x v="4"/>
    <s v="Positive"/>
    <n v="600"/>
    <n v="120"/>
    <n v="60"/>
    <n v="12"/>
  </r>
  <r>
    <d v="2025-11-05T00:00:00"/>
    <n v="11"/>
    <x v="3"/>
    <x v="0"/>
    <s v="Product 03"/>
    <s v="Customer A"/>
    <x v="3"/>
    <n v="20"/>
    <n v="48"/>
    <n v="960"/>
    <n v="96"/>
    <n v="1056"/>
    <s v="Credit Card"/>
    <x v="2"/>
    <s v="Positive"/>
    <n v="800"/>
    <n v="160"/>
    <n v="80"/>
    <n v="16"/>
  </r>
  <r>
    <d v="2025-11-06T00:00:00"/>
    <n v="11"/>
    <x v="3"/>
    <x v="0"/>
    <s v="Product 04"/>
    <s v="Customer A"/>
    <x v="0"/>
    <n v="20"/>
    <n v="72"/>
    <n v="1440"/>
    <n v="144"/>
    <n v="1584.0000000000002"/>
    <s v="Credit Card"/>
    <x v="0"/>
    <s v="Positive"/>
    <n v="1200"/>
    <n v="240"/>
    <n v="120"/>
    <n v="24"/>
  </r>
  <r>
    <d v="2025-11-07T00:00:00"/>
    <n v="11"/>
    <x v="3"/>
    <x v="0"/>
    <s v="Product 05"/>
    <s v="Customer A"/>
    <x v="4"/>
    <n v="20"/>
    <n v="15.6"/>
    <n v="312"/>
    <n v="31.200000000000003"/>
    <n v="343.20000000000005"/>
    <s v="Credit Card"/>
    <x v="1"/>
    <s v="Neutral"/>
    <n v="260"/>
    <n v="52"/>
    <n v="26"/>
    <n v="5.2000000000000028"/>
  </r>
  <r>
    <d v="2025-11-07T00:00:00"/>
    <n v="11"/>
    <x v="3"/>
    <x v="0"/>
    <s v="Product 06"/>
    <s v="Customer A"/>
    <x v="5"/>
    <n v="20"/>
    <n v="19.2"/>
    <n v="384"/>
    <n v="38.400000000000006"/>
    <n v="422.40000000000003"/>
    <s v="Credit Card"/>
    <x v="3"/>
    <s v="Neutral"/>
    <n v="320"/>
    <n v="64"/>
    <n v="32"/>
    <n v="6.4000000000000057"/>
  </r>
  <r>
    <d v="2025-11-07T00:00:00"/>
    <n v="11"/>
    <x v="3"/>
    <x v="0"/>
    <s v="Product 07"/>
    <s v="Customer A"/>
    <x v="1"/>
    <n v="20"/>
    <n v="30"/>
    <n v="600"/>
    <n v="60"/>
    <n v="660"/>
    <s v="Credit Card"/>
    <x v="2"/>
    <s v="Positive"/>
    <n v="500"/>
    <n v="100"/>
    <n v="50"/>
    <n v="10"/>
  </r>
  <r>
    <d v="2025-11-08T00:00:00"/>
    <n v="11"/>
    <x v="3"/>
    <x v="0"/>
    <s v="Product 08"/>
    <s v="Customer A"/>
    <x v="2"/>
    <n v="20"/>
    <n v="108"/>
    <n v="2160"/>
    <n v="216"/>
    <n v="2376"/>
    <s v="Bank Transfer"/>
    <x v="2"/>
    <s v="Positive"/>
    <n v="1800"/>
    <n v="360"/>
    <n v="180"/>
    <n v="36"/>
  </r>
  <r>
    <d v="2025-11-09T00:00:00"/>
    <n v="11"/>
    <x v="3"/>
    <x v="0"/>
    <s v="Product 09"/>
    <s v="Customer A"/>
    <x v="3"/>
    <n v="20"/>
    <n v="48"/>
    <n v="960"/>
    <n v="96"/>
    <n v="1056"/>
    <s v="Credit Card"/>
    <x v="4"/>
    <s v="Positive"/>
    <n v="800"/>
    <n v="160"/>
    <n v="80"/>
    <n v="16"/>
  </r>
  <r>
    <d v="2025-11-09T00:00:00"/>
    <n v="11"/>
    <x v="3"/>
    <x v="0"/>
    <s v="Product 10"/>
    <s v="Customer A"/>
    <x v="0"/>
    <n v="20"/>
    <n v="7.1999999999999993"/>
    <n v="144"/>
    <n v="14.4"/>
    <n v="158.4"/>
    <s v="Cash"/>
    <x v="5"/>
    <s v="Positive"/>
    <n v="120"/>
    <n v="24"/>
    <n v="12"/>
    <n v="2.4000000000000004"/>
  </r>
  <r>
    <d v="2025-11-09T00:00:00"/>
    <n v="11"/>
    <x v="3"/>
    <x v="0"/>
    <s v="Product 11"/>
    <s v="Customer A"/>
    <x v="4"/>
    <n v="20"/>
    <n v="60"/>
    <n v="1200"/>
    <n v="120"/>
    <n v="1320"/>
    <s v="Cash"/>
    <x v="6"/>
    <s v="Positive"/>
    <n v="1000"/>
    <n v="200"/>
    <n v="100"/>
    <n v="20"/>
  </r>
  <r>
    <d v="2025-11-10T00:00:00"/>
    <n v="11"/>
    <x v="3"/>
    <x v="0"/>
    <s v="Product 12"/>
    <s v="Customer A"/>
    <x v="5"/>
    <n v="20"/>
    <n v="55.199999999999996"/>
    <n v="1104"/>
    <n v="110.4"/>
    <n v="1214.4000000000001"/>
    <s v="Cash"/>
    <x v="7"/>
    <s v="Neutral"/>
    <n v="920"/>
    <n v="184"/>
    <n v="92"/>
    <n v="18.400000000000006"/>
  </r>
  <r>
    <d v="2025-11-10T00:00:00"/>
    <n v="11"/>
    <x v="3"/>
    <x v="0"/>
    <s v="Product 13"/>
    <s v="Customer A"/>
    <x v="1"/>
    <n v="20"/>
    <n v="26.4"/>
    <n v="528"/>
    <n v="52.800000000000004"/>
    <n v="580.80000000000007"/>
    <s v="Cheques"/>
    <x v="2"/>
    <s v="Neutral"/>
    <n v="440"/>
    <n v="88"/>
    <n v="44"/>
    <n v="8.8000000000000043"/>
  </r>
  <r>
    <d v="2025-11-10T00:00:00"/>
    <n v="11"/>
    <x v="3"/>
    <x v="0"/>
    <s v="Product 14"/>
    <s v="Customer A"/>
    <x v="2"/>
    <n v="20"/>
    <n v="25.2"/>
    <n v="504"/>
    <n v="50.400000000000006"/>
    <n v="554.40000000000009"/>
    <s v="Cheques"/>
    <x v="4"/>
    <s v="Positive"/>
    <n v="420"/>
    <n v="84"/>
    <n v="42"/>
    <n v="8.4000000000000057"/>
  </r>
  <r>
    <d v="2025-11-11T00:00:00"/>
    <n v="11"/>
    <x v="3"/>
    <x v="0"/>
    <s v="Product 15"/>
    <s v="Customer A"/>
    <x v="3"/>
    <n v="20"/>
    <n v="18"/>
    <n v="360"/>
    <n v="36"/>
    <n v="396.00000000000006"/>
    <s v="On Credit"/>
    <x v="7"/>
    <s v="Positive"/>
    <n v="300"/>
    <n v="60"/>
    <n v="30"/>
    <n v="6"/>
  </r>
  <r>
    <d v="2025-11-12T00:00:00"/>
    <n v="11"/>
    <x v="3"/>
    <x v="0"/>
    <s v="Product 16"/>
    <s v="Customer A"/>
    <x v="0"/>
    <n v="20"/>
    <n v="10.799999999999999"/>
    <n v="215.99999999999997"/>
    <n v="21.599999999999998"/>
    <n v="237.6"/>
    <s v="Bank Transfer"/>
    <x v="0"/>
    <s v="Positive"/>
    <n v="180"/>
    <n v="35.999999999999972"/>
    <n v="18"/>
    <n v="3.5999999999999979"/>
  </r>
  <r>
    <d v="2025-11-12T00:00:00"/>
    <n v="11"/>
    <x v="3"/>
    <x v="0"/>
    <s v="Product 17"/>
    <s v="Customer A"/>
    <x v="4"/>
    <n v="20"/>
    <n v="9.6"/>
    <n v="192"/>
    <n v="19.200000000000003"/>
    <n v="211.20000000000002"/>
    <s v="On Credit"/>
    <x v="6"/>
    <s v="Positive"/>
    <n v="160"/>
    <n v="32"/>
    <n v="16"/>
    <n v="3.2000000000000028"/>
  </r>
  <r>
    <d v="2025-11-12T00:00:00"/>
    <n v="11"/>
    <x v="3"/>
    <x v="0"/>
    <s v="Product 18"/>
    <s v="Customer A"/>
    <x v="5"/>
    <n v="20"/>
    <n v="4.8"/>
    <n v="96"/>
    <n v="9.6000000000000014"/>
    <n v="105.60000000000001"/>
    <s v="On Credit"/>
    <x v="8"/>
    <s v="Positive"/>
    <n v="80"/>
    <n v="16"/>
    <n v="8"/>
    <n v="1.6000000000000014"/>
  </r>
  <r>
    <d v="2025-11-12T00:00:00"/>
    <n v="11"/>
    <x v="3"/>
    <x v="0"/>
    <s v="Product 19"/>
    <s v="Customer A"/>
    <x v="1"/>
    <n v="20"/>
    <n v="3"/>
    <n v="60"/>
    <n v="6"/>
    <n v="66"/>
    <s v="On Credit"/>
    <x v="7"/>
    <s v="Neutral"/>
    <n v="50"/>
    <n v="10"/>
    <n v="5"/>
    <n v="1"/>
  </r>
  <r>
    <d v="2025-11-13T00:00:00"/>
    <n v="11"/>
    <x v="3"/>
    <x v="0"/>
    <s v="Product 20"/>
    <s v="Customer A"/>
    <x v="2"/>
    <n v="20"/>
    <n v="48"/>
    <n v="960"/>
    <n v="96"/>
    <n v="1056"/>
    <s v="Credit Card"/>
    <x v="1"/>
    <s v="Neutral"/>
    <n v="800"/>
    <n v="160"/>
    <n v="80"/>
    <n v="16"/>
  </r>
  <r>
    <d v="2025-11-13T00:00:00"/>
    <n v="11"/>
    <x v="3"/>
    <x v="0"/>
    <s v="Product 21"/>
    <s v="Customer A"/>
    <x v="3"/>
    <n v="20"/>
    <n v="15.6"/>
    <n v="312"/>
    <n v="31.200000000000003"/>
    <n v="343.20000000000005"/>
    <s v="Credit Card"/>
    <x v="5"/>
    <s v="Positive"/>
    <n v="260"/>
    <n v="52"/>
    <n v="26"/>
    <n v="5.2000000000000028"/>
  </r>
  <r>
    <d v="2025-11-14T00:00:00"/>
    <n v="11"/>
    <x v="3"/>
    <x v="0"/>
    <s v="Product 22"/>
    <s v="Customer A"/>
    <x v="0"/>
    <n v="20"/>
    <n v="18"/>
    <n v="360"/>
    <n v="36"/>
    <n v="396.00000000000006"/>
    <s v="Credit Card"/>
    <x v="3"/>
    <s v="Positive"/>
    <n v="300"/>
    <n v="60"/>
    <n v="30"/>
    <n v="6"/>
  </r>
  <r>
    <d v="2025-11-14T00:00:00"/>
    <n v="11"/>
    <x v="3"/>
    <x v="0"/>
    <s v="Product 23"/>
    <s v="Customer A"/>
    <x v="4"/>
    <n v="20"/>
    <n v="36"/>
    <n v="720"/>
    <n v="72"/>
    <n v="792.00000000000011"/>
    <s v="Credit Card"/>
    <x v="4"/>
    <s v="Positive"/>
    <n v="600"/>
    <n v="120"/>
    <n v="60"/>
    <n v="12"/>
  </r>
  <r>
    <d v="2025-11-14T00:00:00"/>
    <n v="11"/>
    <x v="3"/>
    <x v="1"/>
    <s v="Service 01"/>
    <s v="Customer A"/>
    <x v="5"/>
    <n v="20"/>
    <n v="24"/>
    <n v="480"/>
    <n v="48"/>
    <n v="528"/>
    <s v="Credit Card"/>
    <x v="2"/>
    <s v="Positive"/>
    <n v="400"/>
    <n v="80"/>
    <n v="40"/>
    <n v="8"/>
  </r>
  <r>
    <d v="2025-11-15T00:00:00"/>
    <n v="11"/>
    <x v="3"/>
    <x v="1"/>
    <s v="Service 02"/>
    <s v="Customer A"/>
    <x v="1"/>
    <n v="20"/>
    <n v="24"/>
    <n v="480"/>
    <n v="48"/>
    <n v="528"/>
    <s v="Credit Card"/>
    <x v="0"/>
    <s v="Positive"/>
    <n v="400"/>
    <n v="80"/>
    <n v="40"/>
    <n v="8"/>
  </r>
  <r>
    <d v="2025-11-15T00:00:00"/>
    <n v="11"/>
    <x v="3"/>
    <x v="1"/>
    <s v="Service 03"/>
    <s v="Customer A"/>
    <x v="2"/>
    <n v="20"/>
    <n v="7.1999999999999993"/>
    <n v="144"/>
    <n v="14.4"/>
    <n v="158.4"/>
    <s v="Bank Transfer"/>
    <x v="1"/>
    <s v="Neutral"/>
    <n v="120"/>
    <n v="24"/>
    <n v="12"/>
    <n v="2.4000000000000004"/>
  </r>
  <r>
    <d v="2025-11-16T00:00:00"/>
    <n v="11"/>
    <x v="3"/>
    <x v="1"/>
    <s v="Service 04"/>
    <s v="Customer A"/>
    <x v="3"/>
    <n v="20"/>
    <n v="7.1999999999999993"/>
    <n v="144"/>
    <n v="14.4"/>
    <n v="158.4"/>
    <s v="Credit Card"/>
    <x v="3"/>
    <s v="Neutral"/>
    <n v="120"/>
    <n v="24"/>
    <n v="12"/>
    <n v="2.4000000000000004"/>
  </r>
  <r>
    <d v="2025-11-16T00:00:00"/>
    <n v="11"/>
    <x v="3"/>
    <x v="1"/>
    <s v="Service 05"/>
    <s v="Customer A"/>
    <x v="0"/>
    <n v="20"/>
    <n v="7.1999999999999993"/>
    <n v="144"/>
    <n v="14.4"/>
    <n v="158.4"/>
    <s v="Cash"/>
    <x v="2"/>
    <s v="Positive"/>
    <n v="120"/>
    <n v="24"/>
    <n v="12"/>
    <n v="2.4000000000000004"/>
  </r>
  <r>
    <d v="2025-11-16T00:00:00"/>
    <n v="11"/>
    <x v="3"/>
    <x v="1"/>
    <s v="Service 06"/>
    <s v="Customer A"/>
    <x v="4"/>
    <n v="20"/>
    <n v="7.1999999999999993"/>
    <n v="144"/>
    <n v="14.4"/>
    <n v="158.4"/>
    <s v="Cash"/>
    <x v="2"/>
    <s v="Positive"/>
    <n v="120"/>
    <n v="24"/>
    <n v="12"/>
    <n v="2.4000000000000004"/>
  </r>
  <r>
    <d v="2025-11-18T00:00:00"/>
    <n v="11"/>
    <x v="3"/>
    <x v="1"/>
    <s v="Service 07"/>
    <s v="Customer A"/>
    <x v="5"/>
    <n v="20"/>
    <n v="6"/>
    <n v="120"/>
    <n v="12"/>
    <n v="132"/>
    <s v="Cash"/>
    <x v="4"/>
    <s v="Positive"/>
    <n v="100"/>
    <n v="20"/>
    <n v="10"/>
    <n v="2"/>
  </r>
  <r>
    <d v="2025-11-18T00:00:00"/>
    <n v="11"/>
    <x v="3"/>
    <x v="1"/>
    <s v="Service 08"/>
    <s v="Customer A"/>
    <x v="1"/>
    <n v="20"/>
    <n v="6"/>
    <n v="120"/>
    <n v="12"/>
    <n v="132"/>
    <s v="Cheques"/>
    <x v="5"/>
    <s v="Positive"/>
    <n v="100"/>
    <n v="20"/>
    <n v="10"/>
    <n v="2"/>
  </r>
  <r>
    <d v="2025-11-18T00:00:00"/>
    <n v="11"/>
    <x v="3"/>
    <x v="1"/>
    <s v="Service 09"/>
    <s v="Customer A"/>
    <x v="2"/>
    <n v="20"/>
    <n v="6"/>
    <n v="120"/>
    <n v="12"/>
    <n v="132"/>
    <s v="Cheques"/>
    <x v="6"/>
    <s v="Positive"/>
    <n v="100"/>
    <n v="20"/>
    <n v="10"/>
    <n v="2"/>
  </r>
  <r>
    <d v="2025-11-19T00:00:00"/>
    <n v="11"/>
    <x v="3"/>
    <x v="1"/>
    <s v="Service 10"/>
    <s v="Customer A"/>
    <x v="3"/>
    <n v="20"/>
    <n v="9.6"/>
    <n v="192"/>
    <n v="19.200000000000003"/>
    <n v="211.20000000000002"/>
    <s v="On Credit"/>
    <x v="7"/>
    <s v="Neutral"/>
    <n v="160"/>
    <n v="32"/>
    <n v="16"/>
    <n v="3.2000000000000028"/>
  </r>
  <r>
    <d v="2025-11-19T00:00:00"/>
    <n v="11"/>
    <x v="3"/>
    <x v="1"/>
    <s v="Service 11"/>
    <s v="Customer A"/>
    <x v="0"/>
    <n v="20"/>
    <n v="10.799999999999999"/>
    <n v="215.99999999999997"/>
    <n v="21.599999999999998"/>
    <n v="237.6"/>
    <s v="Bank Transfer"/>
    <x v="2"/>
    <s v="Neutral"/>
    <n v="180"/>
    <n v="35.999999999999972"/>
    <n v="18"/>
    <n v="3.5999999999999979"/>
  </r>
  <r>
    <d v="2025-11-19T00:00:00"/>
    <n v="11"/>
    <x v="3"/>
    <x v="1"/>
    <s v="Service 12"/>
    <s v="Customer A"/>
    <x v="4"/>
    <n v="20"/>
    <n v="18"/>
    <n v="360"/>
    <n v="36"/>
    <n v="396.00000000000006"/>
    <s v="On Credit"/>
    <x v="4"/>
    <s v="Positive"/>
    <n v="300"/>
    <n v="60"/>
    <n v="30"/>
    <n v="6"/>
  </r>
  <r>
    <d v="2025-11-19T00:00:00"/>
    <n v="11"/>
    <x v="3"/>
    <x v="1"/>
    <s v="Service 13"/>
    <s v="Customer A"/>
    <x v="5"/>
    <n v="20"/>
    <n v="36"/>
    <n v="720"/>
    <n v="72"/>
    <n v="792.00000000000011"/>
    <s v="On Credit"/>
    <x v="7"/>
    <s v="Positive"/>
    <n v="600"/>
    <n v="120"/>
    <n v="60"/>
    <n v="12"/>
  </r>
  <r>
    <d v="2025-11-19T00:00:00"/>
    <n v="11"/>
    <x v="3"/>
    <x v="1"/>
    <s v="Service 14"/>
    <s v="Customer A"/>
    <x v="1"/>
    <n v="20"/>
    <n v="16.8"/>
    <n v="336"/>
    <n v="33.6"/>
    <n v="369.6"/>
    <s v="On Credit"/>
    <x v="0"/>
    <s v="Positive"/>
    <n v="280"/>
    <n v="56"/>
    <n v="28"/>
    <n v="5.6000000000000014"/>
  </r>
  <r>
    <d v="2025-11-20T00:00:00"/>
    <n v="11"/>
    <x v="3"/>
    <x v="1"/>
    <s v="Service 15"/>
    <s v="Customer A"/>
    <x v="2"/>
    <n v="20"/>
    <n v="72"/>
    <n v="1440"/>
    <n v="144"/>
    <n v="1584.0000000000002"/>
    <s v="Credit Card"/>
    <x v="6"/>
    <s v="Positive"/>
    <n v="1200"/>
    <n v="240"/>
    <n v="120"/>
    <n v="24"/>
  </r>
  <r>
    <d v="2025-11-21T00:00:00"/>
    <n v="11"/>
    <x v="3"/>
    <x v="1"/>
    <s v="Service 16"/>
    <s v="Customer A"/>
    <x v="3"/>
    <n v="20"/>
    <n v="15.6"/>
    <n v="312"/>
    <n v="31.200000000000003"/>
    <n v="343.20000000000005"/>
    <s v="Credit Card"/>
    <x v="8"/>
    <s v="Positive"/>
    <n v="260"/>
    <n v="52"/>
    <n v="26"/>
    <n v="5.2000000000000028"/>
  </r>
  <r>
    <d v="2025-11-21T00:00:00"/>
    <n v="11"/>
    <x v="3"/>
    <x v="1"/>
    <s v="Service 17"/>
    <s v="Customer A"/>
    <x v="0"/>
    <n v="20"/>
    <n v="48"/>
    <n v="960"/>
    <n v="96"/>
    <n v="1056"/>
    <s v="Credit Card"/>
    <x v="7"/>
    <s v="Neutral"/>
    <n v="800"/>
    <n v="160"/>
    <n v="80"/>
    <n v="16"/>
  </r>
  <r>
    <d v="2025-11-23T00:00:00"/>
    <n v="11"/>
    <x v="3"/>
    <x v="1"/>
    <s v="Service 18"/>
    <s v="Customer A"/>
    <x v="4"/>
    <n v="20"/>
    <n v="18"/>
    <n v="360"/>
    <n v="36"/>
    <n v="396.00000000000006"/>
    <s v="Credit Card"/>
    <x v="1"/>
    <s v="Neutral"/>
    <n v="300"/>
    <n v="60"/>
    <n v="30"/>
    <n v="6"/>
  </r>
  <r>
    <d v="2025-11-24T00:00:00"/>
    <n v="11"/>
    <x v="3"/>
    <x v="1"/>
    <s v="Service 19"/>
    <s v="Customer A"/>
    <x v="5"/>
    <n v="20"/>
    <n v="72"/>
    <n v="1440"/>
    <n v="144"/>
    <n v="1584.0000000000002"/>
    <s v="Credit Card"/>
    <x v="5"/>
    <s v="Positive"/>
    <n v="1200"/>
    <n v="240"/>
    <n v="120"/>
    <n v="24"/>
  </r>
  <r>
    <d v="2025-11-25T00:00:00"/>
    <n v="11"/>
    <x v="3"/>
    <x v="1"/>
    <s v="Service 20"/>
    <s v="Customer A"/>
    <x v="1"/>
    <n v="20"/>
    <n v="16.8"/>
    <n v="336"/>
    <n v="33.6"/>
    <n v="369.6"/>
    <s v="Credit Card"/>
    <x v="3"/>
    <s v="Positive"/>
    <n v="280"/>
    <n v="56"/>
    <n v="28"/>
    <n v="5.6000000000000014"/>
  </r>
  <r>
    <d v="2025-11-25T00:00:00"/>
    <n v="11"/>
    <x v="3"/>
    <x v="1"/>
    <s v="Service 21"/>
    <s v="Customer A"/>
    <x v="2"/>
    <n v="20"/>
    <n v="18"/>
    <n v="360"/>
    <n v="36"/>
    <n v="396.00000000000006"/>
    <s v="Bank Transfer"/>
    <x v="4"/>
    <s v="Positive"/>
    <n v="300"/>
    <n v="60"/>
    <n v="30"/>
    <n v="6"/>
  </r>
  <r>
    <d v="2025-11-25T00:00:00"/>
    <n v="11"/>
    <x v="3"/>
    <x v="1"/>
    <s v="Service 22"/>
    <s v="Customer A"/>
    <x v="3"/>
    <n v="20"/>
    <n v="4.8"/>
    <n v="96"/>
    <n v="9.6000000000000014"/>
    <n v="105.60000000000001"/>
    <s v="Credit Card"/>
    <x v="2"/>
    <s v="Positive"/>
    <n v="80"/>
    <n v="16"/>
    <n v="8"/>
    <n v="1.6000000000000014"/>
  </r>
  <r>
    <d v="2025-11-26T00:00:00"/>
    <n v="11"/>
    <x v="3"/>
    <x v="0"/>
    <s v="Product 01"/>
    <s v="Customer A"/>
    <x v="0"/>
    <n v="20"/>
    <n v="60"/>
    <n v="1200"/>
    <n v="120"/>
    <n v="1320"/>
    <s v="Cash"/>
    <x v="0"/>
    <s v="Positive"/>
    <n v="1000"/>
    <n v="200"/>
    <n v="100"/>
    <n v="20"/>
  </r>
  <r>
    <d v="2025-11-27T00:00:00"/>
    <n v="11"/>
    <x v="3"/>
    <x v="0"/>
    <s v="Product 02"/>
    <s v="Customer A"/>
    <x v="4"/>
    <n v="20"/>
    <n v="36"/>
    <n v="720"/>
    <n v="72"/>
    <n v="792.00000000000011"/>
    <s v="Cash"/>
    <x v="1"/>
    <s v="Neutral"/>
    <n v="600"/>
    <n v="120"/>
    <n v="60"/>
    <n v="12"/>
  </r>
  <r>
    <d v="2025-11-27T00:00:00"/>
    <n v="11"/>
    <x v="3"/>
    <x v="0"/>
    <s v="Product 03"/>
    <s v="Customer A"/>
    <x v="5"/>
    <n v="20"/>
    <n v="48"/>
    <n v="960"/>
    <n v="96"/>
    <n v="1056"/>
    <s v="Cash"/>
    <x v="3"/>
    <s v="Neutral"/>
    <n v="800"/>
    <n v="160"/>
    <n v="80"/>
    <n v="16"/>
  </r>
  <r>
    <d v="2025-11-28T00:00:00"/>
    <n v="11"/>
    <x v="3"/>
    <x v="0"/>
    <s v="Product 04"/>
    <s v="Customer A"/>
    <x v="1"/>
    <n v="20"/>
    <n v="72"/>
    <n v="1440"/>
    <n v="144"/>
    <n v="1584.0000000000002"/>
    <s v="Cheques"/>
    <x v="2"/>
    <s v="Positive"/>
    <n v="1200"/>
    <n v="240"/>
    <n v="120"/>
    <n v="24"/>
  </r>
  <r>
    <d v="2025-11-28T00:00:00"/>
    <n v="11"/>
    <x v="3"/>
    <x v="0"/>
    <s v="Product 05"/>
    <s v="Customer A"/>
    <x v="2"/>
    <n v="20"/>
    <n v="15.6"/>
    <n v="312"/>
    <n v="31.200000000000003"/>
    <n v="343.20000000000005"/>
    <s v="Cheques"/>
    <x v="2"/>
    <s v="Positive"/>
    <n v="260"/>
    <n v="52"/>
    <n v="26"/>
    <n v="5.2000000000000028"/>
  </r>
  <r>
    <d v="2025-11-28T00:00:00"/>
    <n v="11"/>
    <x v="3"/>
    <x v="0"/>
    <s v="Product 06"/>
    <s v="Customer A"/>
    <x v="3"/>
    <n v="20"/>
    <n v="19.2"/>
    <n v="384"/>
    <n v="38.400000000000006"/>
    <n v="422.40000000000003"/>
    <s v="On Credit"/>
    <x v="4"/>
    <s v="Positive"/>
    <n v="320"/>
    <n v="64"/>
    <n v="32"/>
    <n v="6.4000000000000057"/>
  </r>
  <r>
    <d v="2025-11-29T00:00:00"/>
    <n v="11"/>
    <x v="3"/>
    <x v="0"/>
    <s v="Product 07"/>
    <s v="Customer A"/>
    <x v="0"/>
    <n v="20"/>
    <n v="30"/>
    <n v="600"/>
    <n v="60"/>
    <n v="660"/>
    <s v="Bank Transfer"/>
    <x v="5"/>
    <s v="Positive"/>
    <n v="500"/>
    <n v="100"/>
    <n v="50"/>
    <n v="10"/>
  </r>
  <r>
    <d v="2025-11-29T00:00:00"/>
    <n v="11"/>
    <x v="3"/>
    <x v="0"/>
    <s v="Product 08"/>
    <s v="Customer A"/>
    <x v="4"/>
    <n v="20"/>
    <n v="108"/>
    <n v="2160"/>
    <n v="216"/>
    <n v="2376"/>
    <s v="On Credit"/>
    <x v="6"/>
    <s v="Positive"/>
    <n v="1800"/>
    <n v="360"/>
    <n v="180"/>
    <n v="36"/>
  </r>
  <r>
    <d v="2025-11-29T00:00:00"/>
    <n v="11"/>
    <x v="3"/>
    <x v="0"/>
    <s v="Product 09"/>
    <s v="Customer A"/>
    <x v="5"/>
    <n v="20"/>
    <n v="48"/>
    <n v="960"/>
    <n v="96"/>
    <n v="1056"/>
    <s v="On Credit"/>
    <x v="7"/>
    <s v="Neutral"/>
    <n v="800"/>
    <n v="160"/>
    <n v="80"/>
    <n v="16"/>
  </r>
  <r>
    <d v="2025-11-30T00:00:00"/>
    <n v="11"/>
    <x v="3"/>
    <x v="0"/>
    <s v="Product 10"/>
    <s v="Customer A"/>
    <x v="1"/>
    <n v="20"/>
    <n v="7.1999999999999993"/>
    <n v="144"/>
    <n v="14.4"/>
    <n v="158.4"/>
    <s v="On Credit"/>
    <x v="2"/>
    <s v="Neutral"/>
    <n v="120"/>
    <n v="24"/>
    <n v="12"/>
    <n v="2.4000000000000004"/>
  </r>
  <r>
    <d v="2025-12-01T00:00:00"/>
    <n v="12"/>
    <x v="3"/>
    <x v="0"/>
    <s v="Product 11"/>
    <s v="Customer A"/>
    <x v="2"/>
    <n v="20"/>
    <n v="60"/>
    <n v="1200"/>
    <n v="120"/>
    <n v="1320"/>
    <s v="Credit Card"/>
    <x v="4"/>
    <s v="Positive"/>
    <n v="1000"/>
    <n v="200"/>
    <n v="100"/>
    <n v="20"/>
  </r>
  <r>
    <d v="2025-12-02T00:00:00"/>
    <n v="12"/>
    <x v="3"/>
    <x v="0"/>
    <s v="Product 12"/>
    <s v="Customer A"/>
    <x v="3"/>
    <n v="20"/>
    <n v="55.199999999999996"/>
    <n v="1104"/>
    <n v="110.4"/>
    <n v="1214.4000000000001"/>
    <s v="Credit Card"/>
    <x v="7"/>
    <s v="Positive"/>
    <n v="920"/>
    <n v="184"/>
    <n v="92"/>
    <n v="18.400000000000006"/>
  </r>
  <r>
    <d v="2025-12-02T00:00:00"/>
    <n v="12"/>
    <x v="3"/>
    <x v="0"/>
    <s v="Product 13"/>
    <s v="Customer A"/>
    <x v="0"/>
    <n v="20"/>
    <n v="26.4"/>
    <n v="528"/>
    <n v="52.800000000000004"/>
    <n v="580.80000000000007"/>
    <s v="Credit Card"/>
    <x v="0"/>
    <s v="Positive"/>
    <n v="440"/>
    <n v="88"/>
    <n v="44"/>
    <n v="8.8000000000000043"/>
  </r>
  <r>
    <d v="2025-12-03T00:00:00"/>
    <n v="12"/>
    <x v="3"/>
    <x v="0"/>
    <s v="Product 14"/>
    <s v="Customer A"/>
    <x v="4"/>
    <n v="20"/>
    <n v="25.2"/>
    <n v="504"/>
    <n v="50.400000000000006"/>
    <n v="554.40000000000009"/>
    <s v="Credit Card"/>
    <x v="6"/>
    <s v="Positive"/>
    <n v="420"/>
    <n v="84"/>
    <n v="42"/>
    <n v="8.4000000000000057"/>
  </r>
  <r>
    <d v="2025-12-03T00:00:00"/>
    <n v="12"/>
    <x v="3"/>
    <x v="0"/>
    <s v="Product 15"/>
    <s v="Customer A"/>
    <x v="5"/>
    <n v="20"/>
    <n v="18"/>
    <n v="360"/>
    <n v="36"/>
    <n v="396.00000000000006"/>
    <s v="Credit Card"/>
    <x v="8"/>
    <s v="Positive"/>
    <n v="300"/>
    <n v="60"/>
    <n v="30"/>
    <n v="6"/>
  </r>
  <r>
    <d v="2025-12-03T00:00:00"/>
    <n v="12"/>
    <x v="3"/>
    <x v="0"/>
    <s v="Product 16"/>
    <s v="Customer A"/>
    <x v="1"/>
    <n v="20"/>
    <n v="10.799999999999999"/>
    <n v="215.99999999999997"/>
    <n v="21.599999999999998"/>
    <n v="237.6"/>
    <s v="Credit Card"/>
    <x v="7"/>
    <s v="Neutral"/>
    <n v="180"/>
    <n v="35.999999999999972"/>
    <n v="18"/>
    <n v="3.5999999999999979"/>
  </r>
  <r>
    <d v="2025-12-03T00:00:00"/>
    <n v="12"/>
    <x v="3"/>
    <x v="0"/>
    <s v="Product 17"/>
    <s v="Customer A"/>
    <x v="2"/>
    <n v="20"/>
    <n v="9.6"/>
    <n v="192"/>
    <n v="19.200000000000003"/>
    <n v="211.20000000000002"/>
    <s v="Bank Transfer"/>
    <x v="1"/>
    <s v="Neutral"/>
    <n v="160"/>
    <n v="32"/>
    <n v="16"/>
    <n v="3.2000000000000028"/>
  </r>
  <r>
    <d v="2025-12-04T00:00:00"/>
    <n v="12"/>
    <x v="3"/>
    <x v="0"/>
    <s v="Product 18"/>
    <s v="Customer A"/>
    <x v="3"/>
    <n v="20"/>
    <n v="4.8"/>
    <n v="96"/>
    <n v="9.6000000000000014"/>
    <n v="105.60000000000001"/>
    <s v="Credit Card"/>
    <x v="5"/>
    <s v="Positive"/>
    <n v="80"/>
    <n v="16"/>
    <n v="8"/>
    <n v="1.6000000000000014"/>
  </r>
  <r>
    <d v="2025-12-05T00:00:00"/>
    <n v="12"/>
    <x v="3"/>
    <x v="0"/>
    <s v="Product 19"/>
    <s v="Customer A"/>
    <x v="0"/>
    <n v="20"/>
    <n v="3"/>
    <n v="60"/>
    <n v="6"/>
    <n v="66"/>
    <s v="Cash"/>
    <x v="3"/>
    <s v="Positive"/>
    <n v="50"/>
    <n v="10"/>
    <n v="5"/>
    <n v="1"/>
  </r>
  <r>
    <d v="2025-12-05T00:00:00"/>
    <n v="12"/>
    <x v="3"/>
    <x v="0"/>
    <s v="Product 20"/>
    <s v="Customer A"/>
    <x v="4"/>
    <n v="20"/>
    <n v="48"/>
    <n v="960"/>
    <n v="96"/>
    <n v="1056"/>
    <s v="Cash"/>
    <x v="4"/>
    <s v="Positive"/>
    <n v="800"/>
    <n v="160"/>
    <n v="80"/>
    <n v="16"/>
  </r>
  <r>
    <d v="2025-12-05T00:00:00"/>
    <n v="12"/>
    <x v="3"/>
    <x v="0"/>
    <s v="Product 21"/>
    <s v="Customer A"/>
    <x v="5"/>
    <n v="20"/>
    <n v="15.6"/>
    <n v="312"/>
    <n v="31.200000000000003"/>
    <n v="343.20000000000005"/>
    <s v="Cash"/>
    <x v="2"/>
    <s v="Positive"/>
    <n v="260"/>
    <n v="52"/>
    <n v="26"/>
    <n v="5.2000000000000028"/>
  </r>
  <r>
    <d v="2025-12-06T00:00:00"/>
    <n v="12"/>
    <x v="3"/>
    <x v="0"/>
    <s v="Product 22"/>
    <s v="Customer A"/>
    <x v="1"/>
    <n v="20"/>
    <n v="18"/>
    <n v="360"/>
    <n v="36"/>
    <n v="396.00000000000006"/>
    <s v="Cheques"/>
    <x v="0"/>
    <s v="Positive"/>
    <n v="300"/>
    <n v="60"/>
    <n v="30"/>
    <n v="6"/>
  </r>
  <r>
    <d v="2025-12-06T00:00:00"/>
    <n v="12"/>
    <x v="3"/>
    <x v="0"/>
    <s v="Product 23"/>
    <s v="Customer A"/>
    <x v="2"/>
    <n v="20"/>
    <n v="36"/>
    <n v="720"/>
    <n v="72"/>
    <n v="792.00000000000011"/>
    <s v="Cheques"/>
    <x v="1"/>
    <s v="Neutral"/>
    <n v="600"/>
    <n v="120"/>
    <n v="60"/>
    <n v="12"/>
  </r>
  <r>
    <d v="2025-12-06T00:00:00"/>
    <n v="12"/>
    <x v="3"/>
    <x v="1"/>
    <s v="Service 01"/>
    <s v="Customer A"/>
    <x v="3"/>
    <n v="20"/>
    <n v="24"/>
    <n v="480"/>
    <n v="48"/>
    <n v="528"/>
    <s v="On Credit"/>
    <x v="3"/>
    <s v="Neutral"/>
    <n v="400"/>
    <n v="80"/>
    <n v="40"/>
    <n v="8"/>
  </r>
  <r>
    <d v="2025-12-07T00:00:00"/>
    <n v="12"/>
    <x v="3"/>
    <x v="1"/>
    <s v="Service 02"/>
    <s v="Customer A"/>
    <x v="0"/>
    <n v="20"/>
    <n v="24"/>
    <n v="480"/>
    <n v="48"/>
    <n v="528"/>
    <s v="Bank Transfer"/>
    <x v="2"/>
    <s v="Positive"/>
    <n v="400"/>
    <n v="80"/>
    <n v="40"/>
    <n v="8"/>
  </r>
  <r>
    <d v="2025-12-07T00:00:00"/>
    <n v="12"/>
    <x v="3"/>
    <x v="1"/>
    <s v="Service 03"/>
    <s v="Customer A"/>
    <x v="4"/>
    <n v="20"/>
    <n v="7.1999999999999993"/>
    <n v="144"/>
    <n v="14.4"/>
    <n v="158.4"/>
    <s v="On Credit"/>
    <x v="2"/>
    <s v="Positive"/>
    <n v="120"/>
    <n v="24"/>
    <n v="12"/>
    <n v="2.4000000000000004"/>
  </r>
  <r>
    <d v="2025-12-07T00:00:00"/>
    <n v="12"/>
    <x v="3"/>
    <x v="1"/>
    <s v="Service 04"/>
    <s v="Customer A"/>
    <x v="5"/>
    <n v="20"/>
    <n v="7.1999999999999993"/>
    <n v="144"/>
    <n v="14.4"/>
    <n v="158.4"/>
    <s v="On Credit"/>
    <x v="4"/>
    <s v="Positive"/>
    <n v="120"/>
    <n v="24"/>
    <n v="12"/>
    <n v="2.4000000000000004"/>
  </r>
  <r>
    <d v="2025-12-09T00:00:00"/>
    <n v="12"/>
    <x v="3"/>
    <x v="1"/>
    <s v="Service 05"/>
    <s v="Customer A"/>
    <x v="1"/>
    <n v="20"/>
    <n v="7.1999999999999993"/>
    <n v="144"/>
    <n v="14.4"/>
    <n v="158.4"/>
    <s v="On Credit"/>
    <x v="5"/>
    <s v="Positive"/>
    <n v="120"/>
    <n v="24"/>
    <n v="12"/>
    <n v="2.4000000000000004"/>
  </r>
  <r>
    <d v="2025-12-10T00:00:00"/>
    <n v="12"/>
    <x v="3"/>
    <x v="1"/>
    <s v="Service 06"/>
    <s v="Customer A"/>
    <x v="2"/>
    <n v="20"/>
    <n v="7.1999999999999993"/>
    <n v="144"/>
    <n v="14.4"/>
    <n v="158.4"/>
    <s v="Credit Card"/>
    <x v="6"/>
    <s v="Positive"/>
    <n v="120"/>
    <n v="24"/>
    <n v="12"/>
    <n v="2.4000000000000004"/>
  </r>
  <r>
    <d v="2025-12-10T00:00:00"/>
    <n v="12"/>
    <x v="3"/>
    <x v="1"/>
    <s v="Service 07"/>
    <s v="Customer A"/>
    <x v="3"/>
    <n v="20"/>
    <n v="6"/>
    <n v="120"/>
    <n v="12"/>
    <n v="132"/>
    <s v="Credit Card"/>
    <x v="7"/>
    <s v="Neutral"/>
    <n v="100"/>
    <n v="20"/>
    <n v="10"/>
    <n v="2"/>
  </r>
  <r>
    <d v="2025-12-11T00:00:00"/>
    <n v="12"/>
    <x v="3"/>
    <x v="1"/>
    <s v="Service 08"/>
    <s v="Customer A"/>
    <x v="0"/>
    <n v="20"/>
    <n v="6"/>
    <n v="120"/>
    <n v="12"/>
    <n v="132"/>
    <s v="Credit Card"/>
    <x v="2"/>
    <s v="Neutral"/>
    <n v="100"/>
    <n v="20"/>
    <n v="10"/>
    <n v="2"/>
  </r>
  <r>
    <d v="2025-12-12T00:00:00"/>
    <n v="12"/>
    <x v="3"/>
    <x v="1"/>
    <s v="Service 09"/>
    <s v="Customer A"/>
    <x v="4"/>
    <n v="20"/>
    <n v="6"/>
    <n v="120"/>
    <n v="12"/>
    <n v="132"/>
    <s v="Credit Card"/>
    <x v="4"/>
    <s v="Positive"/>
    <n v="100"/>
    <n v="20"/>
    <n v="10"/>
    <n v="2"/>
  </r>
  <r>
    <d v="2025-12-12T00:00:00"/>
    <n v="12"/>
    <x v="3"/>
    <x v="1"/>
    <s v="Service 10"/>
    <s v="Customer A"/>
    <x v="5"/>
    <n v="20"/>
    <n v="9.6"/>
    <n v="192"/>
    <n v="19.200000000000003"/>
    <n v="211.20000000000002"/>
    <s v="Credit Card"/>
    <x v="7"/>
    <s v="Positive"/>
    <n v="160"/>
    <n v="32"/>
    <n v="16"/>
    <n v="3.2000000000000028"/>
  </r>
  <r>
    <d v="2025-12-12T00:00:00"/>
    <n v="12"/>
    <x v="3"/>
    <x v="1"/>
    <s v="Service 11"/>
    <s v="Customer A"/>
    <x v="1"/>
    <n v="20"/>
    <n v="10.799999999999999"/>
    <n v="215.99999999999997"/>
    <n v="21.599999999999998"/>
    <n v="237.6"/>
    <s v="Credit Card"/>
    <x v="0"/>
    <s v="Positive"/>
    <n v="180"/>
    <n v="35.999999999999972"/>
    <n v="18"/>
    <n v="3.5999999999999979"/>
  </r>
  <r>
    <d v="2025-12-13T00:00:00"/>
    <n v="12"/>
    <x v="3"/>
    <x v="1"/>
    <s v="Service 12"/>
    <s v="Customer A"/>
    <x v="2"/>
    <n v="20"/>
    <n v="18"/>
    <n v="360"/>
    <n v="36"/>
    <n v="396.00000000000006"/>
    <s v="Bank Transfer"/>
    <x v="6"/>
    <s v="Positive"/>
    <n v="300"/>
    <n v="60"/>
    <n v="30"/>
    <n v="6"/>
  </r>
  <r>
    <d v="2025-12-13T00:00:00"/>
    <n v="12"/>
    <x v="3"/>
    <x v="1"/>
    <s v="Service 13"/>
    <s v="Customer A"/>
    <x v="3"/>
    <n v="20"/>
    <n v="36"/>
    <n v="720"/>
    <n v="72"/>
    <n v="792.00000000000011"/>
    <s v="Credit Card"/>
    <x v="8"/>
    <s v="Positive"/>
    <n v="600"/>
    <n v="120"/>
    <n v="60"/>
    <n v="12"/>
  </r>
  <r>
    <d v="2025-12-14T00:00:00"/>
    <n v="12"/>
    <x v="3"/>
    <x v="1"/>
    <s v="Service 14"/>
    <s v="Customer A"/>
    <x v="0"/>
    <n v="20"/>
    <n v="16.8"/>
    <n v="336"/>
    <n v="33.6"/>
    <n v="369.6"/>
    <s v="Cash"/>
    <x v="7"/>
    <s v="Neutral"/>
    <n v="280"/>
    <n v="56"/>
    <n v="28"/>
    <n v="5.6000000000000014"/>
  </r>
  <r>
    <d v="2025-12-15T00:00:00"/>
    <n v="12"/>
    <x v="3"/>
    <x v="1"/>
    <s v="Service 15"/>
    <s v="Customer A"/>
    <x v="4"/>
    <n v="20"/>
    <n v="72"/>
    <n v="1440"/>
    <n v="144"/>
    <n v="1584.0000000000002"/>
    <s v="Cash"/>
    <x v="1"/>
    <s v="Neutral"/>
    <n v="1200"/>
    <n v="240"/>
    <n v="120"/>
    <n v="24"/>
  </r>
  <r>
    <d v="2025-12-16T00:00:00"/>
    <n v="12"/>
    <x v="3"/>
    <x v="1"/>
    <s v="Service 16"/>
    <s v="Customer A"/>
    <x v="5"/>
    <n v="20"/>
    <n v="15.6"/>
    <n v="312"/>
    <n v="31.200000000000003"/>
    <n v="343.20000000000005"/>
    <s v="Cash"/>
    <x v="5"/>
    <s v="Positive"/>
    <n v="260"/>
    <n v="52"/>
    <n v="26"/>
    <n v="5.2000000000000028"/>
  </r>
  <r>
    <d v="2025-12-16T00:00:00"/>
    <n v="12"/>
    <x v="3"/>
    <x v="1"/>
    <s v="Service 17"/>
    <s v="Customer A"/>
    <x v="1"/>
    <n v="20"/>
    <n v="48"/>
    <n v="960"/>
    <n v="96"/>
    <n v="1056"/>
    <s v="Cheques"/>
    <x v="3"/>
    <s v="Positive"/>
    <n v="800"/>
    <n v="160"/>
    <n v="80"/>
    <n v="16"/>
  </r>
  <r>
    <d v="2025-12-16T00:00:00"/>
    <n v="12"/>
    <x v="3"/>
    <x v="1"/>
    <s v="Service 18"/>
    <s v="Customer A"/>
    <x v="2"/>
    <n v="20"/>
    <n v="18"/>
    <n v="360"/>
    <n v="36"/>
    <n v="396.00000000000006"/>
    <s v="Cheques"/>
    <x v="4"/>
    <s v="Positive"/>
    <n v="300"/>
    <n v="60"/>
    <n v="30"/>
    <n v="6"/>
  </r>
  <r>
    <d v="2025-12-17T00:00:00"/>
    <n v="12"/>
    <x v="3"/>
    <x v="1"/>
    <s v="Service 19"/>
    <s v="Customer A"/>
    <x v="3"/>
    <n v="20"/>
    <n v="72"/>
    <n v="1440"/>
    <n v="144"/>
    <n v="1584.0000000000002"/>
    <s v="On Credit"/>
    <x v="2"/>
    <s v="Positive"/>
    <n v="1200"/>
    <n v="240"/>
    <n v="120"/>
    <n v="24"/>
  </r>
  <r>
    <d v="2025-12-17T00:00:00"/>
    <n v="12"/>
    <x v="3"/>
    <x v="1"/>
    <s v="Service 20"/>
    <s v="Customer A"/>
    <x v="0"/>
    <n v="20"/>
    <n v="16.8"/>
    <n v="336"/>
    <n v="33.6"/>
    <n v="369.6"/>
    <s v="Bank Transfer"/>
    <x v="0"/>
    <s v="Positive"/>
    <n v="280"/>
    <n v="56"/>
    <n v="28"/>
    <n v="5.6000000000000014"/>
  </r>
  <r>
    <d v="2025-12-18T00:00:00"/>
    <n v="12"/>
    <x v="3"/>
    <x v="1"/>
    <s v="Service 21"/>
    <s v="Customer A"/>
    <x v="4"/>
    <n v="20"/>
    <n v="18"/>
    <n v="360"/>
    <n v="36"/>
    <n v="396.00000000000006"/>
    <s v="On Credit"/>
    <x v="1"/>
    <s v="Neutral"/>
    <n v="300"/>
    <n v="60"/>
    <n v="30"/>
    <n v="6"/>
  </r>
  <r>
    <d v="2025-12-20T00:00:00"/>
    <n v="12"/>
    <x v="3"/>
    <x v="1"/>
    <s v="Service 22"/>
    <s v="Customer A"/>
    <x v="5"/>
    <n v="20"/>
    <n v="4.8"/>
    <n v="96"/>
    <n v="9.6000000000000014"/>
    <n v="105.60000000000001"/>
    <s v="On Credit"/>
    <x v="3"/>
    <s v="Neutral"/>
    <n v="80"/>
    <n v="16"/>
    <n v="8"/>
    <n v="1.6000000000000014"/>
  </r>
  <r>
    <d v="2025-12-21T00:00:00"/>
    <n v="12"/>
    <x v="3"/>
    <x v="0"/>
    <s v="Product 01"/>
    <s v="Customer A"/>
    <x v="1"/>
    <n v="20"/>
    <n v="60"/>
    <n v="1200"/>
    <n v="120"/>
    <n v="1320"/>
    <s v="On Credit"/>
    <x v="2"/>
    <s v="Positive"/>
    <n v="1000"/>
    <n v="200"/>
    <n v="100"/>
    <n v="20"/>
  </r>
  <r>
    <d v="2025-12-21T00:00:00"/>
    <n v="12"/>
    <x v="3"/>
    <x v="0"/>
    <s v="Product 02"/>
    <s v="Customer A"/>
    <x v="2"/>
    <n v="20"/>
    <n v="36"/>
    <n v="720"/>
    <n v="72"/>
    <n v="792.00000000000011"/>
    <s v="Credit Card"/>
    <x v="2"/>
    <s v="Positive"/>
    <n v="600"/>
    <n v="120"/>
    <n v="60"/>
    <n v="12"/>
  </r>
  <r>
    <d v="2025-12-21T00:00:00"/>
    <n v="12"/>
    <x v="3"/>
    <x v="0"/>
    <s v="Product 03"/>
    <s v="Customer A"/>
    <x v="3"/>
    <n v="20"/>
    <n v="48"/>
    <n v="960"/>
    <n v="96"/>
    <n v="1056"/>
    <s v="Credit Card"/>
    <x v="4"/>
    <s v="Positive"/>
    <n v="800"/>
    <n v="160"/>
    <n v="80"/>
    <n v="16"/>
  </r>
  <r>
    <d v="2025-12-22T00:00:00"/>
    <n v="12"/>
    <x v="3"/>
    <x v="0"/>
    <s v="Product 04"/>
    <s v="Customer A"/>
    <x v="0"/>
    <n v="20"/>
    <n v="72"/>
    <n v="1440"/>
    <n v="144"/>
    <n v="1584.0000000000002"/>
    <s v="Credit Card"/>
    <x v="5"/>
    <s v="Positive"/>
    <n v="1200"/>
    <n v="240"/>
    <n v="120"/>
    <n v="24"/>
  </r>
  <r>
    <d v="2025-12-22T00:00:00"/>
    <n v="12"/>
    <x v="3"/>
    <x v="0"/>
    <s v="Product 05"/>
    <s v="Customer A"/>
    <x v="4"/>
    <n v="20"/>
    <n v="15.6"/>
    <n v="312"/>
    <n v="31.200000000000003"/>
    <n v="343.20000000000005"/>
    <s v="Credit Card"/>
    <x v="6"/>
    <s v="Positive"/>
    <n v="260"/>
    <n v="52"/>
    <n v="26"/>
    <n v="5.2000000000000028"/>
  </r>
  <r>
    <d v="2025-12-23T00:00:00"/>
    <n v="12"/>
    <x v="3"/>
    <x v="0"/>
    <s v="Product 06"/>
    <s v="Customer A"/>
    <x v="5"/>
    <n v="20"/>
    <n v="19.2"/>
    <n v="384"/>
    <n v="38.400000000000006"/>
    <n v="422.40000000000003"/>
    <s v="Credit Card"/>
    <x v="7"/>
    <s v="Neutral"/>
    <n v="320"/>
    <n v="64"/>
    <n v="32"/>
    <n v="6.4000000000000057"/>
  </r>
  <r>
    <d v="2025-12-23T00:00:00"/>
    <n v="12"/>
    <x v="3"/>
    <x v="0"/>
    <s v="Product 07"/>
    <s v="Customer A"/>
    <x v="1"/>
    <n v="20"/>
    <n v="30"/>
    <n v="600"/>
    <n v="60"/>
    <n v="660"/>
    <s v="Credit Card"/>
    <x v="2"/>
    <s v="Neutral"/>
    <n v="500"/>
    <n v="100"/>
    <n v="50"/>
    <n v="10"/>
  </r>
  <r>
    <d v="2025-12-23T00:00:00"/>
    <n v="12"/>
    <x v="3"/>
    <x v="0"/>
    <s v="Product 08"/>
    <s v="Customer A"/>
    <x v="2"/>
    <n v="20"/>
    <n v="108"/>
    <n v="2160"/>
    <n v="216"/>
    <n v="2376"/>
    <s v="Bank Transfer"/>
    <x v="4"/>
    <s v="Positive"/>
    <n v="1800"/>
    <n v="360"/>
    <n v="180"/>
    <n v="36"/>
  </r>
  <r>
    <d v="2025-12-23T00:00:00"/>
    <n v="12"/>
    <x v="3"/>
    <x v="0"/>
    <s v="Product 09"/>
    <s v="Customer A"/>
    <x v="3"/>
    <n v="20"/>
    <n v="48"/>
    <n v="960"/>
    <n v="96"/>
    <n v="1056"/>
    <s v="Credit Card"/>
    <x v="7"/>
    <s v="Positive"/>
    <n v="800"/>
    <n v="160"/>
    <n v="80"/>
    <n v="16"/>
  </r>
  <r>
    <d v="2025-12-23T00:00:00"/>
    <n v="12"/>
    <x v="3"/>
    <x v="0"/>
    <s v="Product 10"/>
    <s v="Customer A"/>
    <x v="0"/>
    <n v="20"/>
    <n v="7.1999999999999993"/>
    <n v="144"/>
    <n v="14.4"/>
    <n v="158.4"/>
    <s v="Cash"/>
    <x v="0"/>
    <s v="Positive"/>
    <n v="120"/>
    <n v="24"/>
    <n v="12"/>
    <n v="2.4000000000000004"/>
  </r>
  <r>
    <d v="2025-12-24T00:00:00"/>
    <n v="12"/>
    <x v="3"/>
    <x v="0"/>
    <s v="Product 11"/>
    <s v="Customer A"/>
    <x v="4"/>
    <n v="20"/>
    <n v="60"/>
    <n v="1200"/>
    <n v="120"/>
    <n v="1320"/>
    <s v="Cash"/>
    <x v="6"/>
    <s v="Positive"/>
    <n v="1000"/>
    <n v="200"/>
    <n v="100"/>
    <n v="20"/>
  </r>
  <r>
    <d v="2025-12-24T00:00:00"/>
    <n v="12"/>
    <x v="3"/>
    <x v="0"/>
    <s v="Product 12"/>
    <s v="Customer A"/>
    <x v="5"/>
    <n v="20"/>
    <n v="55.199999999999996"/>
    <n v="1104"/>
    <n v="110.4"/>
    <n v="1214.4000000000001"/>
    <s v="Cash"/>
    <x v="8"/>
    <s v="Positive"/>
    <n v="920"/>
    <n v="184"/>
    <n v="92"/>
    <n v="18.400000000000006"/>
  </r>
  <r>
    <d v="2025-12-24T00:00:00"/>
    <n v="12"/>
    <x v="3"/>
    <x v="0"/>
    <s v="Product 13"/>
    <s v="Customer A"/>
    <x v="1"/>
    <n v="20"/>
    <n v="26.4"/>
    <n v="528"/>
    <n v="52.800000000000004"/>
    <n v="580.80000000000007"/>
    <s v="Cheques"/>
    <x v="7"/>
    <s v="Neutral"/>
    <n v="440"/>
    <n v="88"/>
    <n v="44"/>
    <n v="8.8000000000000043"/>
  </r>
  <r>
    <d v="2025-12-25T00:00:00"/>
    <n v="12"/>
    <x v="3"/>
    <x v="0"/>
    <s v="Product 14"/>
    <s v="Customer A"/>
    <x v="2"/>
    <n v="20"/>
    <n v="25.2"/>
    <n v="504"/>
    <n v="50.400000000000006"/>
    <n v="554.40000000000009"/>
    <s v="Cheques"/>
    <x v="1"/>
    <s v="Negative"/>
    <n v="420"/>
    <n v="84"/>
    <n v="42"/>
    <n v="8.4000000000000057"/>
  </r>
  <r>
    <d v="2025-12-25T00:00:00"/>
    <n v="12"/>
    <x v="3"/>
    <x v="0"/>
    <s v="Product 15"/>
    <s v="Customer A"/>
    <x v="3"/>
    <n v="20"/>
    <n v="18"/>
    <n v="360"/>
    <n v="36"/>
    <n v="396.00000000000006"/>
    <s v="On Credit"/>
    <x v="5"/>
    <s v="Positive"/>
    <n v="300"/>
    <n v="60"/>
    <n v="30"/>
    <n v="6"/>
  </r>
  <r>
    <d v="2025-12-26T00:00:00"/>
    <n v="12"/>
    <x v="3"/>
    <x v="0"/>
    <s v="Product 16"/>
    <s v="Customer A"/>
    <x v="0"/>
    <n v="20"/>
    <n v="10.799999999999999"/>
    <n v="215.99999999999997"/>
    <n v="21.599999999999998"/>
    <n v="237.6"/>
    <s v="Bank Transfer"/>
    <x v="3"/>
    <s v="Positive"/>
    <n v="180"/>
    <n v="35.999999999999972"/>
    <n v="18"/>
    <n v="3.5999999999999979"/>
  </r>
  <r>
    <d v="2025-12-27T00:00:00"/>
    <n v="12"/>
    <x v="3"/>
    <x v="0"/>
    <s v="Product 17"/>
    <s v="Customer A"/>
    <x v="4"/>
    <n v="20"/>
    <n v="9.6"/>
    <n v="192"/>
    <n v="19.200000000000003"/>
    <n v="211.20000000000002"/>
    <s v="On Credit"/>
    <x v="4"/>
    <s v="Positive"/>
    <n v="160"/>
    <n v="32"/>
    <n v="16"/>
    <n v="3.2000000000000028"/>
  </r>
  <r>
    <d v="2025-12-27T00:00:00"/>
    <n v="12"/>
    <x v="3"/>
    <x v="0"/>
    <s v="Product 18"/>
    <s v="Customer A"/>
    <x v="5"/>
    <n v="20"/>
    <n v="4.8"/>
    <n v="96"/>
    <n v="9.6000000000000014"/>
    <n v="105.60000000000001"/>
    <s v="On Credit"/>
    <x v="2"/>
    <s v="Positive"/>
    <n v="80"/>
    <n v="16"/>
    <n v="8"/>
    <n v="1.6000000000000014"/>
  </r>
  <r>
    <d v="2025-12-28T00:00:00"/>
    <n v="12"/>
    <x v="3"/>
    <x v="0"/>
    <s v="Product 19"/>
    <s v="Customer A"/>
    <x v="1"/>
    <n v="20"/>
    <n v="3"/>
    <n v="60"/>
    <n v="6"/>
    <n v="66"/>
    <s v="On Credit"/>
    <x v="0"/>
    <s v="Positive"/>
    <n v="50"/>
    <n v="10"/>
    <n v="5"/>
    <n v="1"/>
  </r>
  <r>
    <d v="2025-12-29T00:00:00"/>
    <n v="12"/>
    <x v="3"/>
    <x v="0"/>
    <s v="Product 20"/>
    <s v="Customer A"/>
    <x v="2"/>
    <n v="20"/>
    <n v="48"/>
    <n v="960"/>
    <n v="96"/>
    <n v="1056"/>
    <s v="Credit Card"/>
    <x v="1"/>
    <s v="Neutral"/>
    <n v="800"/>
    <n v="160"/>
    <n v="80"/>
    <n v="16"/>
  </r>
  <r>
    <d v="2025-12-29T00:00:00"/>
    <n v="12"/>
    <x v="3"/>
    <x v="0"/>
    <s v="Product 21"/>
    <s v="Customer A"/>
    <x v="3"/>
    <n v="20"/>
    <n v="15.6"/>
    <n v="312"/>
    <n v="31.200000000000003"/>
    <n v="343.20000000000005"/>
    <s v="Credit Card"/>
    <x v="3"/>
    <s v="Negative"/>
    <n v="260"/>
    <n v="52"/>
    <n v="26"/>
    <n v="5.2000000000000028"/>
  </r>
  <r>
    <d v="2025-12-30T00:00:00"/>
    <n v="12"/>
    <x v="3"/>
    <x v="0"/>
    <s v="Product 22"/>
    <s v="Customer A"/>
    <x v="0"/>
    <n v="20"/>
    <n v="18"/>
    <n v="360"/>
    <n v="36"/>
    <n v="396.00000000000006"/>
    <s v="Credit Card"/>
    <x v="2"/>
    <s v="Positive"/>
    <n v="300"/>
    <n v="60"/>
    <n v="30"/>
    <n v="6"/>
  </r>
  <r>
    <d v="2025-12-30T00:00:00"/>
    <n v="12"/>
    <x v="3"/>
    <x v="0"/>
    <s v="Product 23"/>
    <s v="Customer A"/>
    <x v="4"/>
    <n v="20"/>
    <n v="36"/>
    <n v="720"/>
    <n v="72"/>
    <n v="792.00000000000011"/>
    <s v="Credit Card"/>
    <x v="2"/>
    <s v="Positive"/>
    <n v="600"/>
    <n v="120"/>
    <n v="60"/>
    <n v="12"/>
  </r>
  <r>
    <d v="2025-12-30T00:00:00"/>
    <n v="12"/>
    <x v="3"/>
    <x v="1"/>
    <s v="Service 01"/>
    <s v="Customer A"/>
    <x v="5"/>
    <n v="20"/>
    <n v="24"/>
    <n v="480"/>
    <n v="48"/>
    <n v="528"/>
    <s v="Credit Card"/>
    <x v="4"/>
    <s v="Positive"/>
    <n v="400"/>
    <n v="80"/>
    <n v="40"/>
    <n v="8"/>
  </r>
  <r>
    <d v="2025-12-30T00:00:00"/>
    <n v="12"/>
    <x v="3"/>
    <x v="1"/>
    <s v="Service 02"/>
    <s v="Customer A"/>
    <x v="1"/>
    <n v="20"/>
    <n v="24"/>
    <n v="480"/>
    <n v="48"/>
    <n v="528"/>
    <s v="Credit Card"/>
    <x v="5"/>
    <s v="Positive"/>
    <n v="400"/>
    <n v="80"/>
    <n v="40"/>
    <n v="8"/>
  </r>
  <r>
    <d v="2025-12-30T00:00:00"/>
    <n v="12"/>
    <x v="3"/>
    <x v="1"/>
    <s v="Service 03"/>
    <s v="Customer A"/>
    <x v="2"/>
    <n v="20"/>
    <n v="7.1999999999999993"/>
    <n v="144"/>
    <n v="14.4"/>
    <n v="158.4"/>
    <s v="Bank Transfer"/>
    <x v="6"/>
    <s v="Positive"/>
    <n v="120"/>
    <n v="24"/>
    <n v="12"/>
    <n v="2.4000000000000004"/>
  </r>
  <r>
    <d v="2025-12-30T00:00:00"/>
    <n v="12"/>
    <x v="3"/>
    <x v="1"/>
    <s v="Service 04"/>
    <s v="Customer A"/>
    <x v="3"/>
    <n v="20"/>
    <n v="7.1999999999999993"/>
    <n v="144"/>
    <n v="14.4"/>
    <n v="158.4"/>
    <s v="Credit Card"/>
    <x v="7"/>
    <s v="Neutral"/>
    <n v="120"/>
    <n v="24"/>
    <n v="12"/>
    <n v="2.4000000000000004"/>
  </r>
  <r>
    <d v="2025-12-31T00:00:00"/>
    <n v="12"/>
    <x v="3"/>
    <x v="1"/>
    <s v="Service 05"/>
    <s v="Customer A"/>
    <x v="0"/>
    <n v="20"/>
    <n v="7.1999999999999993"/>
    <n v="144"/>
    <n v="14.4"/>
    <n v="158.4"/>
    <s v="Cash"/>
    <x v="2"/>
    <s v="Neutral"/>
    <n v="120"/>
    <n v="24"/>
    <n v="12"/>
    <n v="2.4000000000000004"/>
  </r>
  <r>
    <d v="2025-12-31T00:00:00"/>
    <n v="12"/>
    <x v="3"/>
    <x v="1"/>
    <s v="Service 06"/>
    <s v="Customer A"/>
    <x v="4"/>
    <n v="20"/>
    <n v="7.1999999999999993"/>
    <n v="144"/>
    <n v="14.4"/>
    <n v="158.4"/>
    <s v="Cash"/>
    <x v="4"/>
    <s v="Positive"/>
    <n v="120"/>
    <n v="24"/>
    <n v="12"/>
    <n v="2.4000000000000004"/>
  </r>
  <r>
    <d v="2025-12-31T00:00:00"/>
    <n v="12"/>
    <x v="3"/>
    <x v="1"/>
    <s v="Service 11"/>
    <s v="Customer A"/>
    <x v="5"/>
    <n v="20"/>
    <n v="10.799999999999999"/>
    <n v="215.99999999999997"/>
    <n v="21.599999999999998"/>
    <n v="237.6"/>
    <s v="Cash"/>
    <x v="7"/>
    <s v="Positive"/>
    <n v="180"/>
    <n v="35.999999999999972"/>
    <n v="18"/>
    <n v="3.5999999999999979"/>
  </r>
  <r>
    <d v="2025-12-31T00:00:00"/>
    <n v="12"/>
    <x v="3"/>
    <x v="1"/>
    <s v="Service 10"/>
    <s v="Customer A"/>
    <x v="1"/>
    <n v="20"/>
    <n v="9.6"/>
    <n v="192"/>
    <n v="19.200000000000003"/>
    <n v="211.20000000000002"/>
    <s v="Cheques"/>
    <x v="0"/>
    <s v="Positive"/>
    <n v="160"/>
    <n v="32"/>
    <n v="16"/>
    <n v="3.2000000000000028"/>
  </r>
  <r>
    <d v="2025-12-31T00:00:00"/>
    <n v="12"/>
    <x v="3"/>
    <x v="1"/>
    <s v="Service 09"/>
    <s v="Customer A"/>
    <x v="2"/>
    <n v="20"/>
    <n v="6"/>
    <n v="120"/>
    <n v="12"/>
    <n v="132"/>
    <s v="Cheques"/>
    <x v="6"/>
    <s v="Positive"/>
    <n v="100"/>
    <n v="20"/>
    <n v="10"/>
    <n v="2"/>
  </r>
  <r>
    <d v="2025-06-30T00:00:00"/>
    <n v="6"/>
    <x v="1"/>
    <x v="1"/>
    <s v="Service 19"/>
    <s v="Customer A"/>
    <x v="3"/>
    <n v="500"/>
    <n v="72"/>
    <n v="36000"/>
    <n v="3600"/>
    <n v="39600"/>
    <s v="Cheques"/>
    <x v="8"/>
    <s v="Positive"/>
    <n v="30000"/>
    <n v="6000"/>
    <n v="3000"/>
    <n v="6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2:B29" firstHeaderRow="1" firstDataRow="1" firstDataCol="1"/>
  <pivotFields count="19">
    <pivotField numFmtId="167" showAll="0"/>
    <pivotField numFmtId="1" showAll="0"/>
    <pivotField showAll="0" defaultSubtotal="0">
      <items count="5">
        <item x="0"/>
        <item x="1"/>
        <item x="2"/>
        <item x="3"/>
        <item m="1" x="4"/>
      </items>
    </pivotField>
    <pivotField showAll="0" defaultSubtotal="0">
      <items count="2">
        <item x="0"/>
        <item h="1" x="1"/>
      </items>
    </pivotField>
    <pivotField showAll="0"/>
    <pivotField showAll="0"/>
    <pivotField axis="axisRow" showAll="0">
      <items count="8">
        <item x="0"/>
        <item x="4"/>
        <item x="5"/>
        <item x="1"/>
        <item x="2"/>
        <item x="3"/>
        <item m="1" x="6"/>
        <item t="default"/>
      </items>
    </pivotField>
    <pivotField showAll="0"/>
    <pivotField showAll="0"/>
    <pivotField dataField="1" numFmtId="166" showAll="0"/>
    <pivotField numFmtId="43" showAll="0"/>
    <pivotField numFmtId="43" showAll="0"/>
    <pivotField showAll="0"/>
    <pivotField showAll="0"/>
    <pivotField showAll="0"/>
    <pivotField showAll="0"/>
    <pivotField showAll="0"/>
    <pivotField numFmtId="43" showAll="0"/>
    <pivotField numFmtId="43" showAll="0"/>
  </pivotFields>
  <rowFields count="1">
    <field x="6"/>
  </rowFields>
  <rowItems count="7">
    <i>
      <x/>
    </i>
    <i>
      <x v="1"/>
    </i>
    <i>
      <x v="2"/>
    </i>
    <i>
      <x v="3"/>
    </i>
    <i>
      <x v="4"/>
    </i>
    <i>
      <x v="5"/>
    </i>
    <i t="grand">
      <x/>
    </i>
  </rowItems>
  <colItems count="1">
    <i/>
  </colItems>
  <dataFields count="1">
    <dataField name="Sum of Net of Sale"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9:B19" firstHeaderRow="1" firstDataRow="1" firstDataCol="1"/>
  <pivotFields count="19">
    <pivotField numFmtId="167" showAll="0"/>
    <pivotField numFmtId="1" showAll="0"/>
    <pivotField showAll="0" defaultSubtotal="0">
      <items count="5">
        <item x="0"/>
        <item x="1"/>
        <item x="2"/>
        <item x="3"/>
        <item m="1" x="4"/>
      </items>
    </pivotField>
    <pivotField showAll="0" defaultSubtotal="0">
      <items count="2">
        <item x="0"/>
        <item h="1" x="1"/>
      </items>
    </pivotField>
    <pivotField showAll="0"/>
    <pivotField showAll="0"/>
    <pivotField showAll="0">
      <items count="8">
        <item x="0"/>
        <item x="4"/>
        <item x="5"/>
        <item x="1"/>
        <item x="2"/>
        <item x="3"/>
        <item m="1" x="6"/>
        <item t="default"/>
      </items>
    </pivotField>
    <pivotField showAll="0"/>
    <pivotField showAll="0"/>
    <pivotField dataField="1" numFmtId="166" showAll="0"/>
    <pivotField numFmtId="43" showAll="0"/>
    <pivotField numFmtId="43" showAll="0"/>
    <pivotField showAll="0"/>
    <pivotField axis="axisRow" showAll="0">
      <items count="11">
        <item x="1"/>
        <item x="8"/>
        <item x="4"/>
        <item x="3"/>
        <item x="6"/>
        <item x="0"/>
        <item x="7"/>
        <item x="5"/>
        <item x="2"/>
        <item m="1" x="9"/>
        <item t="default"/>
      </items>
    </pivotField>
    <pivotField showAll="0"/>
    <pivotField showAll="0"/>
    <pivotField showAll="0"/>
    <pivotField numFmtId="43" showAll="0"/>
    <pivotField numFmtId="43" showAll="0"/>
  </pivotFields>
  <rowFields count="1">
    <field x="13"/>
  </rowFields>
  <rowItems count="10">
    <i>
      <x/>
    </i>
    <i>
      <x v="1"/>
    </i>
    <i>
      <x v="2"/>
    </i>
    <i>
      <x v="3"/>
    </i>
    <i>
      <x v="4"/>
    </i>
    <i>
      <x v="5"/>
    </i>
    <i>
      <x v="6"/>
    </i>
    <i>
      <x v="7"/>
    </i>
    <i>
      <x v="8"/>
    </i>
    <i t="grand">
      <x/>
    </i>
  </rowItems>
  <colItems count="1">
    <i/>
  </colItems>
  <dataFields count="1">
    <dataField name="Sum of Net of Sale"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1:B44" firstHeaderRow="1" firstDataRow="1" firstDataCol="1"/>
  <pivotFields count="19">
    <pivotField numFmtId="167" showAll="0"/>
    <pivotField numFmtId="1" showAll="0"/>
    <pivotField showAll="0" defaultSubtotal="0">
      <items count="5">
        <item x="0"/>
        <item x="1"/>
        <item x="2"/>
        <item x="3"/>
        <item m="1" x="4"/>
      </items>
    </pivotField>
    <pivotField axis="axisRow" showAll="0" defaultSubtotal="0">
      <items count="2">
        <item x="0"/>
        <item x="1"/>
      </items>
    </pivotField>
    <pivotField showAll="0"/>
    <pivotField showAll="0"/>
    <pivotField showAll="0">
      <items count="8">
        <item x="0"/>
        <item x="4"/>
        <item x="5"/>
        <item x="1"/>
        <item x="2"/>
        <item x="3"/>
        <item m="1" x="6"/>
        <item t="default"/>
      </items>
    </pivotField>
    <pivotField showAll="0"/>
    <pivotField showAll="0"/>
    <pivotField dataField="1" numFmtId="166" showAll="0"/>
    <pivotField numFmtId="43" showAll="0"/>
    <pivotField numFmtId="43" showAll="0"/>
    <pivotField showAll="0"/>
    <pivotField showAll="0"/>
    <pivotField showAll="0"/>
    <pivotField showAll="0"/>
    <pivotField showAll="0"/>
    <pivotField numFmtId="43" showAll="0"/>
    <pivotField numFmtId="43" showAll="0"/>
  </pivotFields>
  <rowFields count="1">
    <field x="3"/>
  </rowFields>
  <rowItems count="3">
    <i>
      <x/>
    </i>
    <i>
      <x v="1"/>
    </i>
    <i t="grand">
      <x/>
    </i>
  </rowItems>
  <colItems count="1">
    <i/>
  </colItems>
  <dataFields count="1">
    <dataField name="Sum of Net of Sale"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D4" firstHeaderRow="0" firstDataRow="1" firstDataCol="0"/>
  <pivotFields count="19">
    <pivotField numFmtId="167" showAll="0"/>
    <pivotField numFmtId="1" showAll="0"/>
    <pivotField showAll="0" defaultSubtotal="0">
      <items count="5">
        <item x="0"/>
        <item x="1"/>
        <item x="2"/>
        <item x="3"/>
        <item m="1" x="4"/>
      </items>
    </pivotField>
    <pivotField showAll="0" defaultSubtotal="0">
      <items count="2">
        <item x="0"/>
        <item x="1"/>
      </items>
    </pivotField>
    <pivotField showAll="0"/>
    <pivotField showAll="0"/>
    <pivotField showAll="0">
      <items count="8">
        <item x="0"/>
        <item x="4"/>
        <item x="5"/>
        <item x="1"/>
        <item x="2"/>
        <item x="3"/>
        <item m="1" x="6"/>
        <item t="default"/>
      </items>
    </pivotField>
    <pivotField dataField="1" showAll="0"/>
    <pivotField dataField="1" showAll="0"/>
    <pivotField dataField="1" numFmtId="166" showAll="0"/>
    <pivotField numFmtId="43" showAll="0"/>
    <pivotField numFmtId="43" showAll="0"/>
    <pivotField showAll="0"/>
    <pivotField showAll="0"/>
    <pivotField showAll="0"/>
    <pivotField showAll="0"/>
    <pivotField dataField="1" showAll="0"/>
    <pivotField numFmtId="43" showAll="0"/>
    <pivotField numFmtId="43" showAll="0"/>
  </pivotFields>
  <rowItems count="1">
    <i/>
  </rowItems>
  <colFields count="1">
    <field x="-2"/>
  </colFields>
  <colItems count="4">
    <i>
      <x/>
    </i>
    <i i="1">
      <x v="1"/>
    </i>
    <i i="2">
      <x v="2"/>
    </i>
    <i i="3">
      <x v="3"/>
    </i>
  </colItems>
  <dataFields count="4">
    <dataField name="Total Sales " fld="9" baseField="0" baseItem="1" numFmtId="43"/>
    <dataField name="Sum of Unit Sold" fld="7" baseField="0" baseItem="1" numFmtId="43"/>
    <dataField name="Average of Price per Unit" fld="8" subtotal="average" baseField="0" baseItem="2" numFmtId="166"/>
    <dataField name="Gross Profit " fld="16" baseField="0" baseItem="3" numFmtId="43"/>
  </dataFields>
  <formats count="4">
    <format dxfId="87">
      <pivotArea outline="0" collapsedLevelsAreSubtotals="1" fieldPosition="0">
        <references count="1">
          <reference field="4294967294" count="2" selected="0">
            <x v="0"/>
            <x v="1"/>
          </reference>
        </references>
      </pivotArea>
    </format>
    <format dxfId="86">
      <pivotArea outline="0" collapsedLevelsAreSubtotals="1" fieldPosition="0">
        <references count="1">
          <reference field="4294967294" count="1" selected="0">
            <x v="3"/>
          </reference>
        </references>
      </pivotArea>
    </format>
    <format dxfId="85">
      <pivotArea outline="0" collapsedLevelsAreSubtotals="1" fieldPosition="0"/>
    </format>
    <format dxfId="84">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6" rowHeaderCaption="Quarter">
  <location ref="A33:C38" firstHeaderRow="0" firstDataRow="1" firstDataCol="1"/>
  <pivotFields count="19">
    <pivotField numFmtId="167" showAll="0"/>
    <pivotField numFmtId="1" showAll="0"/>
    <pivotField axis="axisRow" showAll="0" defaultSubtotal="0">
      <items count="5">
        <item x="0"/>
        <item x="1"/>
        <item x="2"/>
        <item x="3"/>
        <item m="1" x="4"/>
      </items>
    </pivotField>
    <pivotField showAll="0" defaultSubtotal="0">
      <items count="2">
        <item x="0"/>
        <item x="1"/>
      </items>
    </pivotField>
    <pivotField showAll="0"/>
    <pivotField showAll="0"/>
    <pivotField showAll="0">
      <items count="8">
        <item x="0"/>
        <item x="4"/>
        <item x="5"/>
        <item x="1"/>
        <item x="2"/>
        <item x="3"/>
        <item m="1" x="6"/>
        <item t="default"/>
      </items>
    </pivotField>
    <pivotField showAll="0"/>
    <pivotField showAll="0"/>
    <pivotField dataField="1" numFmtId="166" showAll="0"/>
    <pivotField numFmtId="43" showAll="0"/>
    <pivotField numFmtId="43" showAll="0"/>
    <pivotField showAll="0"/>
    <pivotField showAll="0"/>
    <pivotField showAll="0"/>
    <pivotField showAll="0"/>
    <pivotField dataField="1" showAll="0"/>
    <pivotField numFmtId="43" showAll="0"/>
    <pivotField numFmtId="43" showAll="0"/>
  </pivotFields>
  <rowFields count="1">
    <field x="2"/>
  </rowFields>
  <rowItems count="5">
    <i>
      <x/>
    </i>
    <i>
      <x v="1"/>
    </i>
    <i>
      <x v="2"/>
    </i>
    <i>
      <x v="3"/>
    </i>
    <i t="grand">
      <x/>
    </i>
  </rowItems>
  <colFields count="1">
    <field x="-2"/>
  </colFields>
  <colItems count="2">
    <i>
      <x/>
    </i>
    <i i="1">
      <x v="1"/>
    </i>
  </colItems>
  <dataFields count="2">
    <dataField name="Sales" fld="9" baseField="2" baseItem="0"/>
    <dataField name="% Gross Profit " fld="16" showDataAs="percentOfTotal" baseField="2" baseItem="0" numFmtId="10"/>
  </dataFields>
  <formats count="2">
    <format dxfId="89">
      <pivotArea outline="0" collapsedLevelsAreSubtotals="1" fieldPosition="0"/>
    </format>
    <format dxfId="88">
      <pivotArea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0"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R.S.Name">
  <location ref="C12:H22" firstHeaderRow="0" firstDataRow="1" firstDataCol="1"/>
  <pivotFields count="19">
    <pivotField numFmtId="167" showAll="0"/>
    <pivotField numFmtId="1" showAll="0"/>
    <pivotField showAll="0" defaultSubtotal="0">
      <items count="5">
        <item x="0"/>
        <item x="1"/>
        <item x="2"/>
        <item x="3"/>
        <item m="1" x="4"/>
      </items>
    </pivotField>
    <pivotField showAll="0" defaultSubtotal="0">
      <items count="2">
        <item x="0"/>
        <item x="1"/>
      </items>
    </pivotField>
    <pivotField showAll="0"/>
    <pivotField showAll="0"/>
    <pivotField showAll="0">
      <items count="8">
        <item x="0"/>
        <item x="4"/>
        <item x="5"/>
        <item x="1"/>
        <item x="2"/>
        <item x="3"/>
        <item m="1" x="6"/>
        <item t="default"/>
      </items>
    </pivotField>
    <pivotField dataField="1" showAll="0"/>
    <pivotField showAll="0"/>
    <pivotField dataField="1" numFmtId="166" showAll="0"/>
    <pivotField numFmtId="43" showAll="0"/>
    <pivotField numFmtId="43" showAll="0"/>
    <pivotField showAll="0"/>
    <pivotField axis="axisRow" showAll="0">
      <items count="11">
        <item x="1"/>
        <item x="8"/>
        <item x="4"/>
        <item x="3"/>
        <item x="6"/>
        <item x="0"/>
        <item x="7"/>
        <item x="5"/>
        <item x="2"/>
        <item m="1" x="9"/>
        <item t="default"/>
      </items>
    </pivotField>
    <pivotField showAll="0"/>
    <pivotField dataField="1" showAll="0"/>
    <pivotField dataField="1" showAll="0"/>
    <pivotField numFmtId="43" showAll="0"/>
    <pivotField numFmtId="43" showAll="0"/>
  </pivotFields>
  <rowFields count="1">
    <field x="13"/>
  </rowFields>
  <rowItems count="10">
    <i>
      <x/>
    </i>
    <i>
      <x v="1"/>
    </i>
    <i>
      <x v="2"/>
    </i>
    <i>
      <x v="3"/>
    </i>
    <i>
      <x v="4"/>
    </i>
    <i>
      <x v="5"/>
    </i>
    <i>
      <x v="6"/>
    </i>
    <i>
      <x v="7"/>
    </i>
    <i>
      <x v="8"/>
    </i>
    <i t="grand">
      <x/>
    </i>
  </rowItems>
  <colFields count="1">
    <field x="-2"/>
  </colFields>
  <colItems count="5">
    <i>
      <x/>
    </i>
    <i i="1">
      <x v="1"/>
    </i>
    <i i="2">
      <x v="2"/>
    </i>
    <i i="3">
      <x v="3"/>
    </i>
    <i i="4">
      <x v="4"/>
    </i>
  </colItems>
  <dataFields count="5">
    <dataField name="Total Sales" fld="9" baseField="12" baseItem="0" numFmtId="43"/>
    <dataField name="Total Units Sold" fld="7" baseField="12" baseItem="0"/>
    <dataField name="COGS " fld="15" baseField="12" baseItem="0"/>
    <dataField name="Gross Profit " fld="16" baseField="12" baseItem="0"/>
    <dataField name="Sum of Gross Profit" fld="16" showDataAs="percentOfTotal" baseField="0" baseItem="0" numFmtId="10"/>
  </dataFields>
  <formats count="22">
    <format dxfId="63">
      <pivotArea grandRow="1" outline="0" collapsedLevelsAreSubtotals="1" fieldPosition="0"/>
    </format>
    <format dxfId="62">
      <pivotArea dataOnly="0" labelOnly="1" outline="0" axis="axisValues" fieldPosition="0"/>
    </format>
    <format dxfId="61">
      <pivotArea outline="0" collapsedLevelsAreSubtotals="1" fieldPosition="0"/>
    </format>
    <format dxfId="60">
      <pivotArea field="13" type="button" dataOnly="0" labelOnly="1" outline="0" axis="axisRow" fieldPosition="0"/>
    </format>
    <format dxfId="59">
      <pivotArea dataOnly="0" labelOnly="1" outline="0" fieldPosition="0">
        <references count="1">
          <reference field="4294967294" count="2">
            <x v="0"/>
            <x v="1"/>
          </reference>
        </references>
      </pivotArea>
    </format>
    <format dxfId="58">
      <pivotArea grandRow="1" outline="0" collapsedLevelsAreSubtotals="1" fieldPosition="0"/>
    </format>
    <format dxfId="57">
      <pivotArea dataOnly="0" labelOnly="1" grandRow="1" outline="0" fieldPosition="0"/>
    </format>
    <format dxfId="56">
      <pivotArea dataOnly="0" labelOnly="1" outline="0" fieldPosition="0">
        <references count="1">
          <reference field="4294967294" count="1">
            <x v="3"/>
          </reference>
        </references>
      </pivotArea>
    </format>
    <format dxfId="55">
      <pivotArea outline="0" fieldPosition="0">
        <references count="1">
          <reference field="4294967294" count="1">
            <x v="4"/>
          </reference>
        </references>
      </pivotArea>
    </format>
    <format dxfId="54">
      <pivotArea dataOnly="0" labelOnly="1" outline="0" fieldPosition="0">
        <references count="1">
          <reference field="4294967294" count="1">
            <x v="4"/>
          </reference>
        </references>
      </pivotArea>
    </format>
    <format dxfId="53">
      <pivotArea field="13" type="button" dataOnly="0" labelOnly="1" outline="0" axis="axisRow" fieldPosition="0"/>
    </format>
    <format dxfId="52">
      <pivotArea dataOnly="0" labelOnly="1" outline="0" fieldPosition="0">
        <references count="1">
          <reference field="4294967294" count="4">
            <x v="0"/>
            <x v="1"/>
            <x v="3"/>
            <x v="4"/>
          </reference>
        </references>
      </pivotArea>
    </format>
    <format dxfId="51">
      <pivotArea field="13" type="button" dataOnly="0" labelOnly="1" outline="0" axis="axisRow" fieldPosition="0"/>
    </format>
    <format dxfId="50">
      <pivotArea dataOnly="0" labelOnly="1" outline="0" fieldPosition="0">
        <references count="1">
          <reference field="4294967294" count="4">
            <x v="0"/>
            <x v="1"/>
            <x v="3"/>
            <x v="4"/>
          </reference>
        </references>
      </pivotArea>
    </format>
    <format dxfId="49">
      <pivotArea grandRow="1" outline="0" collapsedLevelsAreSubtotals="1" fieldPosition="0"/>
    </format>
    <format dxfId="48">
      <pivotArea dataOnly="0" labelOnly="1" grandRow="1" outline="0" fieldPosition="0"/>
    </format>
    <format dxfId="47">
      <pivotArea grandRow="1" outline="0" collapsedLevelsAreSubtotals="1" fieldPosition="0"/>
    </format>
    <format dxfId="46">
      <pivotArea dataOnly="0" labelOnly="1" grandRow="1" outline="0" fieldPosition="0"/>
    </format>
    <format dxfId="45">
      <pivotArea dataOnly="0" labelOnly="1" outline="0" fieldPosition="0">
        <references count="1">
          <reference field="4294967294" count="1">
            <x v="2"/>
          </reference>
        </references>
      </pivotArea>
    </format>
    <format dxfId="44">
      <pivotArea field="13" type="button" dataOnly="0" labelOnly="1" outline="0" axis="axisRow" fieldPosition="0"/>
    </format>
    <format dxfId="43">
      <pivotArea dataOnly="0" labelOnly="1" outline="0" fieldPosition="0">
        <references count="1">
          <reference field="4294967294" count="5">
            <x v="0"/>
            <x v="1"/>
            <x v="2"/>
            <x v="3"/>
            <x v="4"/>
          </reference>
        </references>
      </pivotArea>
    </format>
    <format dxfId="42">
      <pivotArea field="13" grandRow="1" outline="0" collapsedLevelsAreSubtotals="1" axis="axisRow" fieldPosition="0">
        <references count="1">
          <reference field="4294967294" count="1" selected="0">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1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Region">
  <location ref="J12:O19" firstHeaderRow="0" firstDataRow="1" firstDataCol="1"/>
  <pivotFields count="19">
    <pivotField numFmtId="167" showAll="0"/>
    <pivotField numFmtId="1" showAll="0"/>
    <pivotField showAll="0" defaultSubtotal="0">
      <items count="5">
        <item x="0"/>
        <item x="1"/>
        <item x="2"/>
        <item x="3"/>
        <item m="1" x="4"/>
      </items>
    </pivotField>
    <pivotField showAll="0" defaultSubtotal="0">
      <items count="2">
        <item x="0"/>
        <item x="1"/>
      </items>
    </pivotField>
    <pivotField showAll="0"/>
    <pivotField showAll="0"/>
    <pivotField axis="axisRow" showAll="0">
      <items count="8">
        <item x="0"/>
        <item x="4"/>
        <item x="5"/>
        <item x="1"/>
        <item x="2"/>
        <item x="3"/>
        <item m="1" x="6"/>
        <item t="default"/>
      </items>
    </pivotField>
    <pivotField dataField="1" showAll="0"/>
    <pivotField showAll="0"/>
    <pivotField dataField="1" numFmtId="166" showAll="0"/>
    <pivotField numFmtId="43" showAll="0"/>
    <pivotField numFmtId="43" showAll="0"/>
    <pivotField showAll="0"/>
    <pivotField showAll="0"/>
    <pivotField showAll="0"/>
    <pivotField dataField="1" showAll="0"/>
    <pivotField dataField="1" showAll="0"/>
    <pivotField numFmtId="43" showAll="0"/>
    <pivotField numFmtId="43" showAll="0"/>
  </pivotFields>
  <rowFields count="1">
    <field x="6"/>
  </rowFields>
  <rowItems count="7">
    <i>
      <x/>
    </i>
    <i>
      <x v="1"/>
    </i>
    <i>
      <x v="2"/>
    </i>
    <i>
      <x v="3"/>
    </i>
    <i>
      <x v="4"/>
    </i>
    <i>
      <x v="5"/>
    </i>
    <i t="grand">
      <x/>
    </i>
  </rowItems>
  <colFields count="1">
    <field x="-2"/>
  </colFields>
  <colItems count="5">
    <i>
      <x/>
    </i>
    <i i="1">
      <x v="1"/>
    </i>
    <i i="2">
      <x v="2"/>
    </i>
    <i i="3">
      <x v="3"/>
    </i>
    <i i="4">
      <x v="4"/>
    </i>
  </colItems>
  <dataFields count="5">
    <dataField name="Total Sales" fld="9" baseField="5" baseItem="0"/>
    <dataField name="Total Units Sold" fld="7" baseField="5" baseItem="0" numFmtId="43"/>
    <dataField name="COGS " fld="15" baseField="5" baseItem="0"/>
    <dataField name="Gross Profit " fld="16" baseField="5" baseItem="0" numFmtId="165"/>
    <dataField name="Sum of Gross Profit" fld="16" showDataAs="percentOfCol" baseField="0" baseItem="0" numFmtId="10"/>
  </dataFields>
  <formats count="20">
    <format dxfId="83">
      <pivotArea grandRow="1" outline="0" collapsedLevelsAreSubtotals="1" fieldPosition="0"/>
    </format>
    <format dxfId="82">
      <pivotArea dataOnly="0" labelOnly="1" grandRow="1" outline="0" fieldPosition="0"/>
    </format>
    <format dxfId="81">
      <pivotArea field="6" type="button" dataOnly="0" labelOnly="1" outline="0" axis="axisRow" fieldPosition="0"/>
    </format>
    <format dxfId="80">
      <pivotArea dataOnly="0" labelOnly="1" outline="0" fieldPosition="0">
        <references count="1">
          <reference field="4294967294" count="2">
            <x v="0"/>
            <x v="1"/>
          </reference>
        </references>
      </pivotArea>
    </format>
    <format dxfId="79">
      <pivotArea outline="0" collapsedLevelsAreSubtotals="1" fieldPosition="0">
        <references count="1">
          <reference field="4294967294" count="1" selected="0">
            <x v="1"/>
          </reference>
        </references>
      </pivotArea>
    </format>
    <format dxfId="78">
      <pivotArea outline="0" collapsedLevelsAreSubtotals="1" fieldPosition="0">
        <references count="1">
          <reference field="4294967294" count="1" selected="0">
            <x v="3"/>
          </reference>
        </references>
      </pivotArea>
    </format>
    <format dxfId="77">
      <pivotArea outline="0" collapsedLevelsAreSubtotals="1" fieldPosition="0"/>
    </format>
    <format dxfId="76">
      <pivotArea dataOnly="0" labelOnly="1" outline="0" fieldPosition="0">
        <references count="1">
          <reference field="4294967294" count="1">
            <x v="3"/>
          </reference>
        </references>
      </pivotArea>
    </format>
    <format dxfId="75">
      <pivotArea outline="0" fieldPosition="0">
        <references count="1">
          <reference field="4294967294" count="1">
            <x v="4"/>
          </reference>
        </references>
      </pivotArea>
    </format>
    <format dxfId="74">
      <pivotArea dataOnly="0" labelOnly="1" outline="0" fieldPosition="0">
        <references count="1">
          <reference field="4294967294" count="1">
            <x v="4"/>
          </reference>
        </references>
      </pivotArea>
    </format>
    <format dxfId="73">
      <pivotArea field="6" type="button" dataOnly="0" labelOnly="1" outline="0" axis="axisRow" fieldPosition="0"/>
    </format>
    <format dxfId="72">
      <pivotArea dataOnly="0" labelOnly="1" outline="0" fieldPosition="0">
        <references count="1">
          <reference field="4294967294" count="4">
            <x v="0"/>
            <x v="1"/>
            <x v="3"/>
            <x v="4"/>
          </reference>
        </references>
      </pivotArea>
    </format>
    <format dxfId="71">
      <pivotArea field="6" type="button" dataOnly="0" labelOnly="1" outline="0" axis="axisRow" fieldPosition="0"/>
    </format>
    <format dxfId="70">
      <pivotArea dataOnly="0" labelOnly="1" outline="0" fieldPosition="0">
        <references count="1">
          <reference field="4294967294" count="4">
            <x v="0"/>
            <x v="1"/>
            <x v="3"/>
            <x v="4"/>
          </reference>
        </references>
      </pivotArea>
    </format>
    <format dxfId="69">
      <pivotArea field="6" dataOnly="0" grandRow="1" axis="axisRow" fieldPosition="0">
        <references count="1">
          <reference field="6" count="0"/>
        </references>
      </pivotArea>
    </format>
    <format dxfId="68">
      <pivotArea field="6" dataOnly="0" grandRow="1" axis="axisRow" fieldPosition="0">
        <references count="1">
          <reference field="6" count="0"/>
        </references>
      </pivotArea>
    </format>
    <format dxfId="67">
      <pivotArea dataOnly="0" labelOnly="1" outline="0" fieldPosition="0">
        <references count="1">
          <reference field="4294967294" count="1">
            <x v="2"/>
          </reference>
        </references>
      </pivotArea>
    </format>
    <format dxfId="66">
      <pivotArea field="6" type="button" dataOnly="0" labelOnly="1" outline="0" axis="axisRow" fieldPosition="0"/>
    </format>
    <format dxfId="65">
      <pivotArea dataOnly="0" labelOnly="1" outline="0" fieldPosition="0">
        <references count="1">
          <reference field="4294967294" count="5">
            <x v="0"/>
            <x v="1"/>
            <x v="2"/>
            <x v="3"/>
            <x v="4"/>
          </reference>
        </references>
      </pivotArea>
    </format>
    <format dxfId="64">
      <pivotArea field="6" grandRow="1" outline="0" collapsedLevelsAreSubtotals="1" axis="axisRow" fieldPosition="0">
        <references count="1">
          <reference field="4294967294" count="1" selected="0">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ales_Region_Location" sourceName="Sales Region/Location">
  <pivotTables>
    <pivotTable tabId="8" name="PivotTable4"/>
    <pivotTable tabId="8" name="PivotTable6"/>
    <pivotTable tabId="8" name="PivotTable7"/>
    <pivotTable tabId="8" name="PivotTable8"/>
    <pivotTable tabId="7" name="PivotTable10"/>
    <pivotTable tabId="7" name="PivotTable11"/>
    <pivotTable tabId="8" name="PivotTable1"/>
  </pivotTables>
  <data>
    <tabular pivotCacheId="1">
      <items count="7">
        <i x="0" s="1"/>
        <i x="4" s="1"/>
        <i x="5" s="1"/>
        <i x="1" s="1"/>
        <i x="2" s="1"/>
        <i x="3" s="1"/>
        <i x="6"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Quarter" sourceName="Quarter">
  <pivotTables>
    <pivotTable tabId="8" name="PivotTable4"/>
    <pivotTable tabId="8" name="PivotTable6"/>
    <pivotTable tabId="8" name="PivotTable7"/>
    <pivotTable tabId="8" name="PivotTable8"/>
    <pivotTable tabId="7" name="PivotTable10"/>
    <pivotTable tabId="7" name="PivotTable11"/>
    <pivotTable tabId="8" name="PivotTable1"/>
  </pivotTables>
  <data>
    <tabular pivotCacheId="1">
      <items count="5">
        <i x="0" s="1"/>
        <i x="1" s="1"/>
        <i x="2" s="1"/>
        <i x="3" s="1"/>
        <i x="4"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ales_Type1" sourceName="Sales Type">
  <pivotTables>
    <pivotTable tabId="7" name="PivotTable10"/>
    <pivotTable tabId="7" name="PivotTable11"/>
    <pivotTable tabId="8" name="PivotTable8"/>
    <pivotTable tabId="8" name="PivotTable4"/>
  </pivotTables>
  <data>
    <tabular pivotCacheId="1">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egion" cache="Slicer_Sales_Region_Location" caption="Region" rowHeight="234950"/>
  <slicer name="Quarter 1" cache="Slicer_Quarter" caption="Quarter" rowHeight="234950"/>
  <slicer name="Sales Type 1" cache="Slicer_Sales_Type1" caption="Sales Type" rowHeight="234950"/>
</slicers>
</file>

<file path=xl/tables/table1.xml><?xml version="1.0" encoding="utf-8"?>
<table xmlns="http://schemas.openxmlformats.org/spreadsheetml/2006/main" id="9" name="Products" displayName="Products" ref="B2:L48" totalsRowShown="0">
  <autoFilter ref="B2:L48"/>
  <sortState ref="B3:L48">
    <sortCondition ref="B2:B48"/>
  </sortState>
  <tableColumns count="11">
    <tableColumn id="1" name="Product/ Service Code"/>
    <tableColumn id="2" name="Product/ Service Name"/>
    <tableColumn id="3" name="Product/ Service Category"/>
    <tableColumn id="11" name="Qty" dataDxfId="40"/>
    <tableColumn id="6" name="Cost" dataDxfId="39" dataCellStyle="Currency"/>
    <tableColumn id="10" name="Qty Purchased" dataDxfId="38" dataCellStyle="Comma"/>
    <tableColumn id="5" name="Qty Sold" dataDxfId="37" dataCellStyle="Comma">
      <calculatedColumnFormula>SUMIF('Data Entry'!$F$3:$F$99998,Products[[#This Row],[Product/ Service Name]],'Data Entry'!$I$3:$I$99998)</calculatedColumnFormula>
    </tableColumn>
    <tableColumn id="4" name="Inventory Qty Balance" dataDxfId="36" dataCellStyle="Comma">
      <calculatedColumnFormula>Products[[#This Row],[Qty Purchased]]-Products[[#This Row],[Qty Sold]]</calculatedColumnFormula>
    </tableColumn>
    <tableColumn id="9" name="Inventory Purchased" dataDxfId="35" dataCellStyle="Comma">
      <calculatedColumnFormula>Products[[#This Row],[Qty Purchased]]*Products[[#This Row],[Cost]]</calculatedColumnFormula>
    </tableColumn>
    <tableColumn id="7" name="Inventory Balance Amount" dataDxfId="34" dataCellStyle="Comma">
      <calculatedColumnFormula>Products[[#This Row],[Cost]]*Products[[#This Row],[Inventory Qty Balance]]</calculatedColumnFormula>
    </tableColumn>
    <tableColumn id="8" name="Unit Sales Price" dataDxfId="33">
      <calculatedColumnFormula>Products[[#This Row],[Cost]]*(1+($F$1))</calculatedColumnFormula>
    </tableColumn>
  </tableColumns>
  <tableStyleInfo name="TableStyleLight14" showFirstColumn="0" showLastColumn="0" showRowStripes="1" showColumnStripes="0"/>
</table>
</file>

<file path=xl/tables/table2.xml><?xml version="1.0" encoding="utf-8"?>
<table xmlns="http://schemas.openxmlformats.org/spreadsheetml/2006/main" id="10" name="Table10" displayName="Table10" ref="N2:O30" totalsRowShown="0">
  <autoFilter ref="N2:O30"/>
  <tableColumns count="2">
    <tableColumn id="1" name="Customer Number"/>
    <tableColumn id="2" name="Customer Name"/>
  </tableColumns>
  <tableStyleInfo name="TableStyleLight10" showFirstColumn="0" showLastColumn="0" showRowStripes="1" showColumnStripes="0"/>
</table>
</file>

<file path=xl/tables/table3.xml><?xml version="1.0" encoding="utf-8"?>
<table xmlns="http://schemas.openxmlformats.org/spreadsheetml/2006/main" id="1" name="Table1" displayName="Table1" ref="Q2:Q8" totalsRowShown="0" headerRowDxfId="32" headerRowBorderDxfId="31" tableBorderDxfId="30">
  <autoFilter ref="Q2:Q8"/>
  <tableColumns count="1">
    <tableColumn id="1" name="Sales Region/Location"/>
  </tableColumns>
  <tableStyleInfo name="TableStyleLight12" showFirstColumn="0" showLastColumn="0" showRowStripes="1" showColumnStripes="0"/>
</table>
</file>

<file path=xl/tables/table4.xml><?xml version="1.0" encoding="utf-8"?>
<table xmlns="http://schemas.openxmlformats.org/spreadsheetml/2006/main" id="3" name="Table3" displayName="Table3" ref="S2:S11" totalsRowShown="0" headerRowDxfId="29" headerRowBorderDxfId="28" tableBorderDxfId="27">
  <autoFilter ref="S2:S11"/>
  <tableColumns count="1">
    <tableColumn id="1" name="Sales Representative/Team"/>
  </tableColumns>
  <tableStyleInfo name="TableStyleMedium7" showFirstColumn="0" showLastColumn="0" showRowStripes="1" showColumnStripes="0"/>
</table>
</file>

<file path=xl/tables/table5.xml><?xml version="1.0" encoding="utf-8"?>
<table xmlns="http://schemas.openxmlformats.org/spreadsheetml/2006/main" id="5" name="Transactions" displayName="Transactions" ref="B2:T713" totalsRowShown="0" headerRowDxfId="22" headerRowBorderDxfId="21" tableBorderDxfId="20" totalsRowBorderDxfId="19">
  <autoFilter ref="B2:T713"/>
  <sortState ref="B3:S712">
    <sortCondition ref="B2:B712"/>
  </sortState>
  <tableColumns count="19">
    <tableColumn id="1" name="Date" dataDxfId="18"/>
    <tableColumn id="29" name="Month" dataDxfId="17">
      <calculatedColumnFormula>MONTH(Transactions[[#This Row],[Date]])</calculatedColumnFormula>
    </tableColumn>
    <tableColumn id="31" name="Quarter" dataDxfId="16"/>
    <tableColumn id="4" name="Sales Type" dataDxfId="15"/>
    <tableColumn id="2" name="Product/ Service Name" dataDxfId="14"/>
    <tableColumn id="3" name="Customer Name" dataDxfId="13"/>
    <tableColumn id="5" name="Sales Region/Location" dataDxfId="12"/>
    <tableColumn id="7" name="Quantity Sold" dataDxfId="11"/>
    <tableColumn id="8" name="Unit Price" dataDxfId="10">
      <calculatedColumnFormula>IFERROR(VLOOKUP(Transactions[[#This Row],[Product/ Service Name]],Products[[Product/ Service Name]:[Unit Sales Price]],10,FALSE),"-")</calculatedColumnFormula>
    </tableColumn>
    <tableColumn id="9" name="Net of Sale" dataDxfId="9" dataCellStyle="Comma">
      <calculatedColumnFormula>IFERROR(Transactions[[#This Row],[Unit Price]]*Transactions[[#This Row],[Quantity Sold]],"-")</calculatedColumnFormula>
    </tableColumn>
    <tableColumn id="27" name="Output VAT(Liability)" dataDxfId="8" dataCellStyle="Comma">
      <calculatedColumnFormula>IFERROR(Transactions[[#This Row],[Net of Sale]]*Assumptions!$C$1,"-")</calculatedColumnFormula>
    </tableColumn>
    <tableColumn id="26" name="Sales With VAT" dataDxfId="7" dataCellStyle="Comma">
      <calculatedColumnFormula>IFERROR(Transactions[[#This Row],[Net of Sale]]*(1+Assumptions!$C$1),"-")</calculatedColumnFormula>
    </tableColumn>
    <tableColumn id="20" name="Payment Method" dataDxfId="6" dataCellStyle="Comma"/>
    <tableColumn id="21" name="Sales Representative/Team" dataDxfId="5" dataCellStyle="Comma"/>
    <tableColumn id="24" name="Customer  Feedback/Notes" dataDxfId="4" dataCellStyle="Comma"/>
    <tableColumn id="10" name="COGS" dataDxfId="3" dataCellStyle="Comma">
      <calculatedColumnFormula>IFERROR((VLOOKUP(Transactions[[#This Row],[Product/ Service Name]],Products[[Product/ Service Name]:[Unit Sales Price]],4,FALSE))*Transactions[[#This Row],[Quantity Sold]],"-")</calculatedColumnFormula>
    </tableColumn>
    <tableColumn id="11" name="Gross Profit" dataDxfId="2" dataCellStyle="Comma">
      <calculatedColumnFormula>IFERROR(Transactions[[#This Row],[Net of Sale]]-Transactions[[#This Row],[COGS]],"-")</calculatedColumnFormula>
    </tableColumn>
    <tableColumn id="28" name="Input VAT (Assets)" dataDxfId="1" dataCellStyle="Comma">
      <calculatedColumnFormula>IFERROR(Transactions[[#This Row],[COGS]]*Assumptions!$C$1,"-")</calculatedColumnFormula>
    </tableColumn>
    <tableColumn id="18" name="VAT Payable A/C" dataDxfId="0" dataCellStyle="Comma">
      <calculatedColumnFormula>IFERROR(Transactions[[#This Row],[Output VAT(Liability)]]-Transactions[[#This Row],[Input VAT (Assets)]],"-")</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7.xml"/><Relationship Id="rId1" Type="http://schemas.openxmlformats.org/officeDocument/2006/relationships/pivotTable" Target="../pivotTables/pivotTable6.xml"/><Relationship Id="rId5" Type="http://schemas.microsoft.com/office/2007/relationships/slicer" Target="../slicers/slicer1.x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44"/>
  <sheetViews>
    <sheetView workbookViewId="0">
      <selection activeCell="A4" sqref="A4"/>
    </sheetView>
  </sheetViews>
  <sheetFormatPr defaultRowHeight="14.4" x14ac:dyDescent="0.3"/>
  <cols>
    <col min="1" max="1" width="10.33203125" customWidth="1"/>
    <col min="2" max="2" width="15.21875" customWidth="1"/>
    <col min="3" max="3" width="22.21875" customWidth="1"/>
    <col min="4" max="4" width="11.109375" customWidth="1"/>
    <col min="5" max="5" width="6" customWidth="1"/>
    <col min="6" max="6" width="11.33203125" bestFit="1" customWidth="1"/>
    <col min="7" max="13" width="6" customWidth="1"/>
    <col min="14" max="14" width="10.77734375" customWidth="1"/>
    <col min="15" max="15" width="10.77734375" bestFit="1" customWidth="1"/>
  </cols>
  <sheetData>
    <row r="3" spans="1:4" x14ac:dyDescent="0.3">
      <c r="A3" t="s">
        <v>209</v>
      </c>
      <c r="B3" t="s">
        <v>210</v>
      </c>
      <c r="C3" t="s">
        <v>207</v>
      </c>
      <c r="D3" t="s">
        <v>208</v>
      </c>
    </row>
    <row r="4" spans="1:4" x14ac:dyDescent="0.3">
      <c r="A4" s="61">
        <v>456678</v>
      </c>
      <c r="B4" s="61">
        <v>15561</v>
      </c>
      <c r="C4" s="10">
        <v>27.275949367088625</v>
      </c>
      <c r="D4" s="61">
        <v>76113</v>
      </c>
    </row>
    <row r="9" spans="1:4" x14ac:dyDescent="0.3">
      <c r="A9" s="46" t="s">
        <v>202</v>
      </c>
      <c r="B9" t="s">
        <v>205</v>
      </c>
    </row>
    <row r="10" spans="1:4" x14ac:dyDescent="0.3">
      <c r="A10" s="58" t="s">
        <v>179</v>
      </c>
      <c r="B10" s="49">
        <v>46596</v>
      </c>
    </row>
    <row r="11" spans="1:4" x14ac:dyDescent="0.3">
      <c r="A11" s="58" t="s">
        <v>178</v>
      </c>
      <c r="B11" s="49">
        <v>64344</v>
      </c>
    </row>
    <row r="12" spans="1:4" x14ac:dyDescent="0.3">
      <c r="A12" s="58" t="s">
        <v>181</v>
      </c>
      <c r="B12" s="49">
        <v>60240</v>
      </c>
    </row>
    <row r="13" spans="1:4" x14ac:dyDescent="0.3">
      <c r="A13" s="58" t="s">
        <v>180</v>
      </c>
      <c r="B13" s="49">
        <v>51660</v>
      </c>
    </row>
    <row r="14" spans="1:4" x14ac:dyDescent="0.3">
      <c r="A14" s="58" t="s">
        <v>184</v>
      </c>
      <c r="B14" s="49">
        <v>43728</v>
      </c>
    </row>
    <row r="15" spans="1:4" x14ac:dyDescent="0.3">
      <c r="A15" s="58" t="s">
        <v>177</v>
      </c>
      <c r="B15" s="49">
        <v>37236</v>
      </c>
    </row>
    <row r="16" spans="1:4" x14ac:dyDescent="0.3">
      <c r="A16" s="58" t="s">
        <v>183</v>
      </c>
      <c r="B16" s="49">
        <v>49560</v>
      </c>
    </row>
    <row r="17" spans="1:2" x14ac:dyDescent="0.3">
      <c r="A17" s="58" t="s">
        <v>182</v>
      </c>
      <c r="B17" s="49">
        <v>33072</v>
      </c>
    </row>
    <row r="18" spans="1:2" x14ac:dyDescent="0.3">
      <c r="A18" s="58" t="s">
        <v>185</v>
      </c>
      <c r="B18" s="49">
        <v>70242</v>
      </c>
    </row>
    <row r="19" spans="1:2" x14ac:dyDescent="0.3">
      <c r="A19" s="58" t="s">
        <v>203</v>
      </c>
      <c r="B19" s="49">
        <v>456678</v>
      </c>
    </row>
    <row r="22" spans="1:2" x14ac:dyDescent="0.3">
      <c r="A22" s="46" t="s">
        <v>202</v>
      </c>
      <c r="B22" t="s">
        <v>205</v>
      </c>
    </row>
    <row r="23" spans="1:2" x14ac:dyDescent="0.3">
      <c r="A23" s="58" t="s">
        <v>167</v>
      </c>
      <c r="B23" s="49">
        <v>80076</v>
      </c>
    </row>
    <row r="24" spans="1:2" x14ac:dyDescent="0.3">
      <c r="A24" s="58" t="s">
        <v>168</v>
      </c>
      <c r="B24" s="49">
        <v>76128</v>
      </c>
    </row>
    <row r="25" spans="1:2" x14ac:dyDescent="0.3">
      <c r="A25" s="58" t="s">
        <v>169</v>
      </c>
      <c r="B25" s="49">
        <v>72456</v>
      </c>
    </row>
    <row r="26" spans="1:2" x14ac:dyDescent="0.3">
      <c r="A26" s="58" t="s">
        <v>170</v>
      </c>
      <c r="B26" s="49">
        <v>55992</v>
      </c>
    </row>
    <row r="27" spans="1:2" x14ac:dyDescent="0.3">
      <c r="A27" s="58" t="s">
        <v>171</v>
      </c>
      <c r="B27" s="49">
        <v>74682</v>
      </c>
    </row>
    <row r="28" spans="1:2" x14ac:dyDescent="0.3">
      <c r="A28" s="58" t="s">
        <v>172</v>
      </c>
      <c r="B28" s="49">
        <v>97344</v>
      </c>
    </row>
    <row r="29" spans="1:2" x14ac:dyDescent="0.3">
      <c r="A29" s="58" t="s">
        <v>203</v>
      </c>
      <c r="B29" s="49">
        <v>456678</v>
      </c>
    </row>
    <row r="33" spans="1:7" x14ac:dyDescent="0.3">
      <c r="A33" s="46" t="s">
        <v>212</v>
      </c>
      <c r="B33" t="s">
        <v>211</v>
      </c>
      <c r="C33" t="s">
        <v>217</v>
      </c>
    </row>
    <row r="34" spans="1:7" x14ac:dyDescent="0.3">
      <c r="A34" s="58" t="s">
        <v>213</v>
      </c>
      <c r="B34" s="51">
        <v>98886</v>
      </c>
      <c r="C34" s="52">
        <v>0.21653331231195722</v>
      </c>
      <c r="E34" t="str">
        <f>A34</f>
        <v>Q1</v>
      </c>
      <c r="F34" s="19">
        <f t="shared" ref="F34:G34" si="0">B34</f>
        <v>98886</v>
      </c>
      <c r="G34" s="62">
        <f t="shared" si="0"/>
        <v>0.21653331231195722</v>
      </c>
    </row>
    <row r="35" spans="1:7" x14ac:dyDescent="0.3">
      <c r="A35" s="58" t="s">
        <v>214</v>
      </c>
      <c r="B35" s="51">
        <v>158880</v>
      </c>
      <c r="C35" s="52">
        <v>0.3479037746508481</v>
      </c>
      <c r="E35" t="str">
        <f t="shared" ref="E35:E37" si="1">A35</f>
        <v>Q2</v>
      </c>
      <c r="F35" s="19">
        <f t="shared" ref="F35:F37" si="2">B35</f>
        <v>158880</v>
      </c>
      <c r="G35" s="62">
        <f t="shared" ref="G35:G37" si="3">C35</f>
        <v>0.3479037746508481</v>
      </c>
    </row>
    <row r="36" spans="1:7" x14ac:dyDescent="0.3">
      <c r="A36" s="58" t="s">
        <v>215</v>
      </c>
      <c r="B36" s="51">
        <v>100320</v>
      </c>
      <c r="C36" s="52">
        <v>0.21967338036866238</v>
      </c>
      <c r="E36" t="str">
        <f t="shared" si="1"/>
        <v>Q3</v>
      </c>
      <c r="F36" s="19">
        <f t="shared" si="2"/>
        <v>100320</v>
      </c>
      <c r="G36" s="62">
        <f t="shared" si="3"/>
        <v>0.21967338036866238</v>
      </c>
    </row>
    <row r="37" spans="1:7" x14ac:dyDescent="0.3">
      <c r="A37" s="58" t="s">
        <v>216</v>
      </c>
      <c r="B37" s="51">
        <v>98592</v>
      </c>
      <c r="C37" s="52">
        <v>0.21588953266853231</v>
      </c>
      <c r="E37" t="str">
        <f t="shared" si="1"/>
        <v>Q4</v>
      </c>
      <c r="F37" s="19">
        <f t="shared" si="2"/>
        <v>98592</v>
      </c>
      <c r="G37" s="62">
        <f t="shared" si="3"/>
        <v>0.21588953266853231</v>
      </c>
    </row>
    <row r="38" spans="1:7" x14ac:dyDescent="0.3">
      <c r="A38" s="58" t="s">
        <v>203</v>
      </c>
      <c r="B38" s="51">
        <v>456678</v>
      </c>
      <c r="C38" s="52">
        <v>1</v>
      </c>
    </row>
    <row r="41" spans="1:7" x14ac:dyDescent="0.3">
      <c r="A41" s="46" t="s">
        <v>202</v>
      </c>
      <c r="B41" t="s">
        <v>205</v>
      </c>
    </row>
    <row r="42" spans="1:7" x14ac:dyDescent="0.3">
      <c r="A42" s="58" t="s">
        <v>13</v>
      </c>
      <c r="B42" s="49">
        <v>283014</v>
      </c>
    </row>
    <row r="43" spans="1:7" x14ac:dyDescent="0.3">
      <c r="A43" s="58" t="s">
        <v>14</v>
      </c>
      <c r="B43" s="49">
        <v>173664</v>
      </c>
    </row>
    <row r="44" spans="1:7" x14ac:dyDescent="0.3">
      <c r="A44" s="58" t="s">
        <v>203</v>
      </c>
      <c r="B44" s="49">
        <v>456678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C21" sqref="C21"/>
    </sheetView>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showGridLines="0" tabSelected="1" zoomScaleNormal="100" workbookViewId="0">
      <selection activeCell="P5" sqref="P5"/>
    </sheetView>
  </sheetViews>
  <sheetFormatPr defaultRowHeight="14.4" zeroHeight="1" x14ac:dyDescent="0.3"/>
  <cols>
    <col min="1" max="1" width="26.44140625" style="57" customWidth="1"/>
    <col min="2" max="2" width="4.5546875" style="59" customWidth="1"/>
    <col min="3" max="3" width="13.6640625" customWidth="1"/>
    <col min="4" max="4" width="9.88671875" customWidth="1"/>
    <col min="5" max="5" width="14.21875" customWidth="1"/>
    <col min="6" max="6" width="8.88671875" customWidth="1"/>
    <col min="7" max="7" width="11.109375" customWidth="1"/>
    <col min="8" max="8" width="17.33203125" customWidth="1"/>
    <col min="9" max="9" width="4.21875" customWidth="1"/>
    <col min="10" max="10" width="11.21875" customWidth="1"/>
    <col min="11" max="11" width="9.88671875" customWidth="1"/>
    <col min="12" max="12" width="14.21875" customWidth="1"/>
    <col min="13" max="13" width="8.88671875" customWidth="1"/>
    <col min="14" max="14" width="11.109375" customWidth="1"/>
    <col min="15" max="15" width="17.33203125" customWidth="1"/>
  </cols>
  <sheetData>
    <row r="1" spans="3:15" x14ac:dyDescent="0.3"/>
    <row r="2" spans="3:15" x14ac:dyDescent="0.3"/>
    <row r="3" spans="3:15" x14ac:dyDescent="0.3"/>
    <row r="4" spans="3:15" x14ac:dyDescent="0.3"/>
    <row r="5" spans="3:15" x14ac:dyDescent="0.3"/>
    <row r="6" spans="3:15" x14ac:dyDescent="0.3"/>
    <row r="7" spans="3:15" x14ac:dyDescent="0.3"/>
    <row r="8" spans="3:15" x14ac:dyDescent="0.3"/>
    <row r="9" spans="3:15" x14ac:dyDescent="0.3"/>
    <row r="10" spans="3:15" x14ac:dyDescent="0.3"/>
    <row r="11" spans="3:15" x14ac:dyDescent="0.3"/>
    <row r="12" spans="3:15" x14ac:dyDescent="0.3">
      <c r="C12" s="85" t="s">
        <v>224</v>
      </c>
      <c r="D12" s="85" t="s">
        <v>218</v>
      </c>
      <c r="E12" s="85" t="s">
        <v>219</v>
      </c>
      <c r="F12" s="85" t="s">
        <v>222</v>
      </c>
      <c r="G12" s="85" t="s">
        <v>208</v>
      </c>
      <c r="H12" s="85" t="s">
        <v>206</v>
      </c>
      <c r="J12" s="85" t="s">
        <v>223</v>
      </c>
      <c r="K12" s="85" t="s">
        <v>218</v>
      </c>
      <c r="L12" s="85" t="s">
        <v>219</v>
      </c>
      <c r="M12" s="85" t="s">
        <v>222</v>
      </c>
      <c r="N12" s="85" t="s">
        <v>208</v>
      </c>
      <c r="O12" s="85" t="s">
        <v>206</v>
      </c>
    </row>
    <row r="13" spans="3:15" x14ac:dyDescent="0.3">
      <c r="C13" s="58" t="s">
        <v>179</v>
      </c>
      <c r="D13" s="61">
        <v>46596</v>
      </c>
      <c r="E13" s="61">
        <v>1421</v>
      </c>
      <c r="F13" s="61">
        <v>38830</v>
      </c>
      <c r="G13" s="61">
        <v>7766</v>
      </c>
      <c r="H13" s="52">
        <v>0.10203250430281292</v>
      </c>
      <c r="J13" s="58" t="s">
        <v>167</v>
      </c>
      <c r="K13" s="61">
        <v>80076</v>
      </c>
      <c r="L13" s="61">
        <v>2793</v>
      </c>
      <c r="M13" s="61">
        <v>66730</v>
      </c>
      <c r="N13" s="61">
        <v>13346</v>
      </c>
      <c r="O13" s="52">
        <v>0.17534455349283301</v>
      </c>
    </row>
    <row r="14" spans="3:15" x14ac:dyDescent="0.3">
      <c r="C14" s="58" t="s">
        <v>178</v>
      </c>
      <c r="D14" s="61">
        <v>64344</v>
      </c>
      <c r="E14" s="61">
        <v>1310</v>
      </c>
      <c r="F14" s="61">
        <v>53620</v>
      </c>
      <c r="G14" s="61">
        <v>10724</v>
      </c>
      <c r="H14" s="52">
        <v>0.14089577338956552</v>
      </c>
      <c r="J14" s="58" t="s">
        <v>168</v>
      </c>
      <c r="K14" s="61">
        <v>76128</v>
      </c>
      <c r="L14" s="61">
        <v>2340</v>
      </c>
      <c r="M14" s="61">
        <v>63440</v>
      </c>
      <c r="N14" s="61">
        <v>12688</v>
      </c>
      <c r="O14" s="52">
        <v>0.1666995125668414</v>
      </c>
    </row>
    <row r="15" spans="3:15" x14ac:dyDescent="0.3">
      <c r="C15" s="58" t="s">
        <v>181</v>
      </c>
      <c r="D15" s="61">
        <v>60240</v>
      </c>
      <c r="E15" s="61">
        <v>2020</v>
      </c>
      <c r="F15" s="61">
        <v>50200</v>
      </c>
      <c r="G15" s="61">
        <v>10040</v>
      </c>
      <c r="H15" s="52">
        <v>0.13190913510175659</v>
      </c>
      <c r="J15" s="58" t="s">
        <v>169</v>
      </c>
      <c r="K15" s="61">
        <v>72456</v>
      </c>
      <c r="L15" s="61">
        <v>2820</v>
      </c>
      <c r="M15" s="61">
        <v>60380</v>
      </c>
      <c r="N15" s="61">
        <v>12076</v>
      </c>
      <c r="O15" s="52">
        <v>0.15865883620406501</v>
      </c>
    </row>
    <row r="16" spans="3:15" x14ac:dyDescent="0.3">
      <c r="C16" s="58" t="s">
        <v>180</v>
      </c>
      <c r="D16" s="61">
        <v>51660</v>
      </c>
      <c r="E16" s="61">
        <v>1922</v>
      </c>
      <c r="F16" s="61">
        <v>43050</v>
      </c>
      <c r="G16" s="61">
        <v>8610</v>
      </c>
      <c r="H16" s="52">
        <v>0.11312128020180522</v>
      </c>
      <c r="J16" s="58" t="s">
        <v>170</v>
      </c>
      <c r="K16" s="61">
        <v>55992</v>
      </c>
      <c r="L16" s="61">
        <v>2373</v>
      </c>
      <c r="M16" s="61">
        <v>46660</v>
      </c>
      <c r="N16" s="61">
        <v>9332</v>
      </c>
      <c r="O16" s="52">
        <v>0.12260717617227018</v>
      </c>
    </row>
    <row r="17" spans="3:15" x14ac:dyDescent="0.3">
      <c r="C17" s="58" t="s">
        <v>184</v>
      </c>
      <c r="D17" s="61">
        <v>43728</v>
      </c>
      <c r="E17" s="61">
        <v>1360</v>
      </c>
      <c r="F17" s="61">
        <v>36440</v>
      </c>
      <c r="G17" s="61">
        <v>7288</v>
      </c>
      <c r="H17" s="52">
        <v>9.5752368189402595E-2</v>
      </c>
      <c r="J17" s="58" t="s">
        <v>171</v>
      </c>
      <c r="K17" s="61">
        <v>74682</v>
      </c>
      <c r="L17" s="61">
        <v>2355</v>
      </c>
      <c r="M17" s="61">
        <v>62235</v>
      </c>
      <c r="N17" s="61">
        <v>12447</v>
      </c>
      <c r="O17" s="52">
        <v>0.16353316778999646</v>
      </c>
    </row>
    <row r="18" spans="3:15" x14ac:dyDescent="0.3">
      <c r="C18" s="58" t="s">
        <v>177</v>
      </c>
      <c r="D18" s="61">
        <v>37236</v>
      </c>
      <c r="E18" s="61">
        <v>1490</v>
      </c>
      <c r="F18" s="61">
        <v>31030</v>
      </c>
      <c r="G18" s="61">
        <v>6206</v>
      </c>
      <c r="H18" s="52">
        <v>8.1536662593775039E-2</v>
      </c>
      <c r="J18" s="58" t="s">
        <v>172</v>
      </c>
      <c r="K18" s="61">
        <v>97344</v>
      </c>
      <c r="L18" s="61">
        <v>2880</v>
      </c>
      <c r="M18" s="61">
        <v>81120</v>
      </c>
      <c r="N18" s="61">
        <v>16224</v>
      </c>
      <c r="O18" s="52">
        <v>0.21315675377399393</v>
      </c>
    </row>
    <row r="19" spans="3:15" x14ac:dyDescent="0.3">
      <c r="C19" s="58" t="s">
        <v>183</v>
      </c>
      <c r="D19" s="61">
        <v>49560</v>
      </c>
      <c r="E19" s="61">
        <v>2020</v>
      </c>
      <c r="F19" s="61">
        <v>41300</v>
      </c>
      <c r="G19" s="61">
        <v>8260</v>
      </c>
      <c r="H19" s="52">
        <v>0.10852285417734159</v>
      </c>
      <c r="J19" s="76" t="s">
        <v>203</v>
      </c>
      <c r="K19" s="78">
        <v>456678</v>
      </c>
      <c r="L19" s="78">
        <v>15561</v>
      </c>
      <c r="M19" s="78">
        <v>380565</v>
      </c>
      <c r="N19" s="78">
        <v>76113</v>
      </c>
      <c r="O19" s="86">
        <v>1</v>
      </c>
    </row>
    <row r="20" spans="3:15" x14ac:dyDescent="0.3">
      <c r="C20" s="58" t="s">
        <v>182</v>
      </c>
      <c r="D20" s="61">
        <v>33072</v>
      </c>
      <c r="E20" s="61">
        <v>1340</v>
      </c>
      <c r="F20" s="61">
        <v>27560</v>
      </c>
      <c r="G20" s="61">
        <v>5512</v>
      </c>
      <c r="H20" s="52">
        <v>7.241864070526717E-2</v>
      </c>
      <c r="O20" s="60"/>
    </row>
    <row r="21" spans="3:15" x14ac:dyDescent="0.3">
      <c r="C21" s="58" t="s">
        <v>185</v>
      </c>
      <c r="D21" s="61">
        <v>70242</v>
      </c>
      <c r="E21" s="61">
        <v>2678</v>
      </c>
      <c r="F21" s="61">
        <v>58535</v>
      </c>
      <c r="G21" s="61">
        <v>11707</v>
      </c>
      <c r="H21" s="52">
        <v>0.15381078133827336</v>
      </c>
      <c r="O21" s="60"/>
    </row>
    <row r="22" spans="3:15" x14ac:dyDescent="0.3">
      <c r="C22" s="76" t="s">
        <v>203</v>
      </c>
      <c r="D22" s="77">
        <v>456678</v>
      </c>
      <c r="E22" s="77">
        <v>15561</v>
      </c>
      <c r="F22" s="77">
        <v>380565</v>
      </c>
      <c r="G22" s="77">
        <v>76113</v>
      </c>
      <c r="H22" s="87">
        <v>1</v>
      </c>
    </row>
    <row r="23" spans="3:15" x14ac:dyDescent="0.3"/>
    <row r="24" spans="3:15" x14ac:dyDescent="0.3"/>
    <row r="25" spans="3:15" x14ac:dyDescent="0.3"/>
    <row r="26" spans="3:15" x14ac:dyDescent="0.3"/>
    <row r="27" spans="3:15" x14ac:dyDescent="0.3"/>
    <row r="28" spans="3:15" x14ac:dyDescent="0.3"/>
    <row r="29" spans="3:15" x14ac:dyDescent="0.3"/>
    <row r="30" spans="3:15" x14ac:dyDescent="0.3"/>
    <row r="31" spans="3:15" x14ac:dyDescent="0.3"/>
    <row r="32" spans="3:15" x14ac:dyDescent="0.3"/>
    <row r="33" x14ac:dyDescent="0.3"/>
    <row r="34" x14ac:dyDescent="0.3"/>
    <row r="35" x14ac:dyDescent="0.3"/>
    <row r="36" x14ac:dyDescent="0.3"/>
    <row r="37" x14ac:dyDescent="0.3"/>
    <row r="38" x14ac:dyDescent="0.3"/>
    <row r="39" x14ac:dyDescent="0.3"/>
    <row r="40" x14ac:dyDescent="0.3"/>
    <row r="41" x14ac:dyDescent="0.3"/>
    <row r="42"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sheetData>
  <conditionalFormatting sqref="O20:O21">
    <cfRule type="dataBar" priority="1">
      <dataBar>
        <cfvo type="min"/>
        <cfvo type="max"/>
        <color rgb="FF63C384"/>
      </dataBar>
      <extLst>
        <ext xmlns:x14="http://schemas.microsoft.com/office/spreadsheetml/2009/9/main" uri="{B025F937-C7B1-47D3-B67F-A62EFF666E3E}">
          <x14:id>{A5589926-EFB7-4786-9E7C-15609C4DB84C}</x14:id>
        </ext>
      </extLst>
    </cfRule>
  </conditionalFormatting>
  <pageMargins left="0.7" right="0.7" top="0.75" bottom="0.75" header="0.3" footer="0.3"/>
  <pageSetup orientation="portrait" r:id="rId3"/>
  <drawing r:id="rId4"/>
  <extLst>
    <ext xmlns:x14="http://schemas.microsoft.com/office/spreadsheetml/2009/9/main" uri="{78C0D931-6437-407d-A8EE-F0AAD7539E65}">
      <x14:conditionalFormattings>
        <x14:conditionalFormatting xmlns:xm="http://schemas.microsoft.com/office/excel/2006/main">
          <x14:cfRule type="dataBar" id="{A5589926-EFB7-4786-9E7C-15609C4DB84C}">
            <x14:dataBar minLength="0" maxLength="100" border="1" negativeBarBorderColorSameAsPositive="0">
              <x14:cfvo type="autoMin"/>
              <x14:cfvo type="autoMax"/>
              <x14:borderColor rgb="FF63C384"/>
              <x14:negativeFillColor rgb="FFFF0000"/>
              <x14:negativeBorderColor rgb="FFFF0000"/>
              <x14:axisColor rgb="FF000000"/>
            </x14:dataBar>
          </x14:cfRule>
          <xm:sqref>O20:O21</xm:sqref>
        </x14:conditionalFormatting>
      </x14:conditionalFormattings>
    </ext>
    <ext xmlns:x14="http://schemas.microsoft.com/office/spreadsheetml/2009/9/main" uri="{A8765BA9-456A-4dab-B4F3-ACF838C121DE}">
      <x14:slicerList>
        <x14:slicer r:id="rId5"/>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48"/>
  <sheetViews>
    <sheetView showGridLines="0" workbookViewId="0">
      <pane ySplit="2" topLeftCell="A3" activePane="bottomLeft" state="frozen"/>
      <selection pane="bottomLeft" activeCell="E6" sqref="E6"/>
    </sheetView>
  </sheetViews>
  <sheetFormatPr defaultRowHeight="14.4" x14ac:dyDescent="0.3"/>
  <cols>
    <col min="2" max="2" width="20.88671875" customWidth="1"/>
    <col min="3" max="3" width="21.5546875" customWidth="1"/>
    <col min="4" max="4" width="24" customWidth="1"/>
    <col min="5" max="5" width="11.6640625" style="1" bestFit="1" customWidth="1"/>
    <col min="6" max="6" width="10.109375" style="7" bestFit="1" customWidth="1"/>
    <col min="7" max="7" width="19.109375" style="6" bestFit="1" customWidth="1"/>
    <col min="8" max="8" width="25.88671875" style="6" bestFit="1" customWidth="1"/>
    <col min="9" max="9" width="24.33203125" style="8" customWidth="1"/>
    <col min="10" max="10" width="22.77734375" style="6" customWidth="1"/>
    <col min="11" max="11" width="30.5546875" style="6" customWidth="1"/>
    <col min="12" max="12" width="19.88671875" style="1" bestFit="1" customWidth="1"/>
    <col min="14" max="14" width="17.77734375" customWidth="1"/>
    <col min="15" max="15" width="16.109375" customWidth="1"/>
    <col min="17" max="17" width="21.44140625" customWidth="1"/>
    <col min="19" max="19" width="25.6640625" customWidth="1"/>
  </cols>
  <sheetData>
    <row r="1" spans="2:19" x14ac:dyDescent="0.3">
      <c r="B1" s="9" t="s">
        <v>201</v>
      </c>
      <c r="C1" s="45">
        <v>0.1</v>
      </c>
      <c r="E1" s="63" t="s">
        <v>220</v>
      </c>
      <c r="F1" s="93">
        <v>0.2</v>
      </c>
      <c r="H1" s="64">
        <f>SUBTOTAL(9,H3:H10000)</f>
        <v>15561</v>
      </c>
      <c r="I1" s="6"/>
      <c r="J1" s="23">
        <f>SUBTOTAL(9,J3:J10000)</f>
        <v>802220</v>
      </c>
      <c r="K1" s="23">
        <f>SUBTOTAL(9,K3:K10000)</f>
        <v>421655</v>
      </c>
      <c r="L1" s="44"/>
    </row>
    <row r="2" spans="2:19" x14ac:dyDescent="0.3">
      <c r="B2" t="s">
        <v>12</v>
      </c>
      <c r="C2" t="s">
        <v>1</v>
      </c>
      <c r="D2" t="s">
        <v>11</v>
      </c>
      <c r="E2" s="1" t="s">
        <v>161</v>
      </c>
      <c r="F2" s="7" t="s">
        <v>164</v>
      </c>
      <c r="G2" s="6" t="s">
        <v>160</v>
      </c>
      <c r="H2" s="17" t="s">
        <v>195</v>
      </c>
      <c r="I2" s="20" t="s">
        <v>196</v>
      </c>
      <c r="J2" s="6" t="s">
        <v>198</v>
      </c>
      <c r="K2" s="6" t="s">
        <v>197</v>
      </c>
      <c r="L2" s="1" t="s">
        <v>199</v>
      </c>
      <c r="N2" t="s">
        <v>105</v>
      </c>
      <c r="O2" t="s">
        <v>2</v>
      </c>
      <c r="Q2" s="15" t="s">
        <v>3</v>
      </c>
      <c r="S2" s="15" t="s">
        <v>9</v>
      </c>
    </row>
    <row r="3" spans="2:19" x14ac:dyDescent="0.3">
      <c r="B3" t="s">
        <v>15</v>
      </c>
      <c r="C3" t="s">
        <v>87</v>
      </c>
      <c r="D3" t="s">
        <v>13</v>
      </c>
      <c r="E3" s="1" t="s">
        <v>162</v>
      </c>
      <c r="F3" s="7">
        <v>50</v>
      </c>
      <c r="G3" s="6">
        <v>1000</v>
      </c>
      <c r="H3" s="22">
        <f>SUMIF('Data Entry'!$F$3:$F$99998,Products[[#This Row],[Product/ Service Name]],'Data Entry'!$I$3:$I$99998)</f>
        <v>420</v>
      </c>
      <c r="I3" s="21">
        <f>Products[[#This Row],[Qty Purchased]]-Products[[#This Row],[Qty Sold]]</f>
        <v>580</v>
      </c>
      <c r="J3" s="22">
        <f>Products[[#This Row],[Qty Purchased]]*Products[[#This Row],[Cost]]</f>
        <v>50000</v>
      </c>
      <c r="K3" s="22">
        <f>Products[[#This Row],[Cost]]*Products[[#This Row],[Inventory Qty Balance]]</f>
        <v>29000</v>
      </c>
      <c r="L3" s="66">
        <f>Products[[#This Row],[Cost]]*(1+($F$1))</f>
        <v>60</v>
      </c>
      <c r="N3" t="s">
        <v>131</v>
      </c>
      <c r="O3" t="s">
        <v>106</v>
      </c>
      <c r="Q3" t="s">
        <v>167</v>
      </c>
      <c r="S3" t="s">
        <v>177</v>
      </c>
    </row>
    <row r="4" spans="2:19" x14ac:dyDescent="0.3">
      <c r="B4" t="s">
        <v>16</v>
      </c>
      <c r="C4" t="s">
        <v>88</v>
      </c>
      <c r="D4" t="s">
        <v>13</v>
      </c>
      <c r="E4" s="1" t="s">
        <v>162</v>
      </c>
      <c r="F4" s="7">
        <v>30</v>
      </c>
      <c r="G4" s="6">
        <v>1000</v>
      </c>
      <c r="H4" s="22">
        <f>SUMIF('Data Entry'!$F$3:$F$99998,Products[[#This Row],[Product/ Service Name]],'Data Entry'!$I$3:$I$99998)</f>
        <v>401</v>
      </c>
      <c r="I4" s="21">
        <f>Products[[#This Row],[Qty Purchased]]-Products[[#This Row],[Qty Sold]]</f>
        <v>599</v>
      </c>
      <c r="J4" s="22">
        <f>Products[[#This Row],[Qty Purchased]]*Products[[#This Row],[Cost]]</f>
        <v>30000</v>
      </c>
      <c r="K4" s="22">
        <f>Products[[#This Row],[Cost]]*Products[[#This Row],[Inventory Qty Balance]]</f>
        <v>17970</v>
      </c>
      <c r="L4" s="66">
        <f>Products[[#This Row],[Cost]]*(1+($F$1))</f>
        <v>36</v>
      </c>
      <c r="N4" t="s">
        <v>132</v>
      </c>
      <c r="O4" t="s">
        <v>107</v>
      </c>
      <c r="Q4" t="s">
        <v>168</v>
      </c>
      <c r="S4" t="s">
        <v>178</v>
      </c>
    </row>
    <row r="5" spans="2:19" x14ac:dyDescent="0.3">
      <c r="B5" t="s">
        <v>17</v>
      </c>
      <c r="C5" t="s">
        <v>89</v>
      </c>
      <c r="D5" t="s">
        <v>13</v>
      </c>
      <c r="E5" s="1" t="s">
        <v>162</v>
      </c>
      <c r="F5" s="7">
        <v>40</v>
      </c>
      <c r="G5" s="6">
        <v>1000</v>
      </c>
      <c r="H5" s="22">
        <f>SUMIF('Data Entry'!$F$3:$F$99998,Products[[#This Row],[Product/ Service Name]],'Data Entry'!$I$3:$I$99998)</f>
        <v>402</v>
      </c>
      <c r="I5" s="21">
        <f>Products[[#This Row],[Qty Purchased]]-Products[[#This Row],[Qty Sold]]</f>
        <v>598</v>
      </c>
      <c r="J5" s="22">
        <f>Products[[#This Row],[Qty Purchased]]*Products[[#This Row],[Cost]]</f>
        <v>40000</v>
      </c>
      <c r="K5" s="22">
        <f>Products[[#This Row],[Cost]]*Products[[#This Row],[Inventory Qty Balance]]</f>
        <v>23920</v>
      </c>
      <c r="L5" s="66">
        <f>Products[[#This Row],[Cost]]*(1+($F$1))</f>
        <v>48</v>
      </c>
      <c r="N5" t="s">
        <v>133</v>
      </c>
      <c r="O5" t="s">
        <v>108</v>
      </c>
      <c r="Q5" t="s">
        <v>169</v>
      </c>
      <c r="S5" t="s">
        <v>179</v>
      </c>
    </row>
    <row r="6" spans="2:19" x14ac:dyDescent="0.3">
      <c r="B6" t="s">
        <v>18</v>
      </c>
      <c r="C6" t="s">
        <v>90</v>
      </c>
      <c r="D6" t="s">
        <v>13</v>
      </c>
      <c r="E6" s="1" t="s">
        <v>162</v>
      </c>
      <c r="F6" s="7">
        <v>60</v>
      </c>
      <c r="G6" s="6">
        <v>1000</v>
      </c>
      <c r="H6" s="22">
        <f>SUMIF('Data Entry'!$F$3:$F$99998,Products[[#This Row],[Product/ Service Name]],'Data Entry'!$I$3:$I$99998)</f>
        <v>303</v>
      </c>
      <c r="I6" s="21">
        <f>Products[[#This Row],[Qty Purchased]]-Products[[#This Row],[Qty Sold]]</f>
        <v>697</v>
      </c>
      <c r="J6" s="22">
        <f>Products[[#This Row],[Qty Purchased]]*Products[[#This Row],[Cost]]</f>
        <v>60000</v>
      </c>
      <c r="K6" s="22">
        <f>Products[[#This Row],[Cost]]*Products[[#This Row],[Inventory Qty Balance]]</f>
        <v>41820</v>
      </c>
      <c r="L6" s="66">
        <f>Products[[#This Row],[Cost]]*(1+($F$1))</f>
        <v>72</v>
      </c>
      <c r="N6" t="s">
        <v>134</v>
      </c>
      <c r="O6" t="s">
        <v>109</v>
      </c>
      <c r="Q6" t="s">
        <v>170</v>
      </c>
      <c r="S6" t="s">
        <v>180</v>
      </c>
    </row>
    <row r="7" spans="2:19" x14ac:dyDescent="0.3">
      <c r="B7" t="s">
        <v>19</v>
      </c>
      <c r="C7" t="s">
        <v>91</v>
      </c>
      <c r="D7" t="s">
        <v>13</v>
      </c>
      <c r="E7" s="1" t="s">
        <v>162</v>
      </c>
      <c r="F7" s="7">
        <v>13</v>
      </c>
      <c r="G7" s="6">
        <v>1000</v>
      </c>
      <c r="H7" s="22">
        <f>SUMIF('Data Entry'!$F$3:$F$99998,Products[[#This Row],[Product/ Service Name]],'Data Entry'!$I$3:$I$99998)</f>
        <v>315</v>
      </c>
      <c r="I7" s="21">
        <f>Products[[#This Row],[Qty Purchased]]-Products[[#This Row],[Qty Sold]]</f>
        <v>685</v>
      </c>
      <c r="J7" s="22">
        <f>Products[[#This Row],[Qty Purchased]]*Products[[#This Row],[Cost]]</f>
        <v>13000</v>
      </c>
      <c r="K7" s="22">
        <f>Products[[#This Row],[Cost]]*Products[[#This Row],[Inventory Qty Balance]]</f>
        <v>8905</v>
      </c>
      <c r="L7" s="66">
        <f>Products[[#This Row],[Cost]]*(1+($F$1))</f>
        <v>15.6</v>
      </c>
      <c r="N7" t="s">
        <v>135</v>
      </c>
      <c r="O7" t="s">
        <v>110</v>
      </c>
      <c r="Q7" t="s">
        <v>171</v>
      </c>
      <c r="S7" t="s">
        <v>185</v>
      </c>
    </row>
    <row r="8" spans="2:19" x14ac:dyDescent="0.3">
      <c r="B8" t="s">
        <v>20</v>
      </c>
      <c r="C8" t="s">
        <v>92</v>
      </c>
      <c r="D8" t="s">
        <v>13</v>
      </c>
      <c r="E8" s="1" t="s">
        <v>162</v>
      </c>
      <c r="F8" s="7">
        <v>16</v>
      </c>
      <c r="G8" s="6">
        <v>1000</v>
      </c>
      <c r="H8" s="22">
        <f>SUMIF('Data Entry'!$F$3:$F$99998,Products[[#This Row],[Product/ Service Name]],'Data Entry'!$I$3:$I$99998)</f>
        <v>320</v>
      </c>
      <c r="I8" s="21">
        <f>Products[[#This Row],[Qty Purchased]]-Products[[#This Row],[Qty Sold]]</f>
        <v>680</v>
      </c>
      <c r="J8" s="22">
        <f>Products[[#This Row],[Qty Purchased]]*Products[[#This Row],[Cost]]</f>
        <v>16000</v>
      </c>
      <c r="K8" s="22">
        <f>Products[[#This Row],[Cost]]*Products[[#This Row],[Inventory Qty Balance]]</f>
        <v>10880</v>
      </c>
      <c r="L8" s="66">
        <f>Products[[#This Row],[Cost]]*(1+($F$1))</f>
        <v>19.2</v>
      </c>
      <c r="N8" t="s">
        <v>136</v>
      </c>
      <c r="O8" t="s">
        <v>111</v>
      </c>
      <c r="Q8" t="s">
        <v>172</v>
      </c>
      <c r="S8" t="s">
        <v>181</v>
      </c>
    </row>
    <row r="9" spans="2:19" x14ac:dyDescent="0.3">
      <c r="B9" t="s">
        <v>21</v>
      </c>
      <c r="C9" t="s">
        <v>93</v>
      </c>
      <c r="D9" t="s">
        <v>13</v>
      </c>
      <c r="E9" s="1" t="s">
        <v>162</v>
      </c>
      <c r="F9" s="7">
        <v>25</v>
      </c>
      <c r="G9" s="6">
        <v>1000</v>
      </c>
      <c r="H9" s="22">
        <f>SUMIF('Data Entry'!$F$3:$F$99998,Products[[#This Row],[Product/ Service Name]],'Data Entry'!$I$3:$I$99998)</f>
        <v>800</v>
      </c>
      <c r="I9" s="21">
        <f>Products[[#This Row],[Qty Purchased]]-Products[[#This Row],[Qty Sold]]</f>
        <v>200</v>
      </c>
      <c r="J9" s="22">
        <f>Products[[#This Row],[Qty Purchased]]*Products[[#This Row],[Cost]]</f>
        <v>25000</v>
      </c>
      <c r="K9" s="22">
        <f>Products[[#This Row],[Cost]]*Products[[#This Row],[Inventory Qty Balance]]</f>
        <v>5000</v>
      </c>
      <c r="L9" s="66">
        <f>Products[[#This Row],[Cost]]*(1+($F$1))</f>
        <v>30</v>
      </c>
      <c r="N9" t="s">
        <v>137</v>
      </c>
      <c r="O9" t="s">
        <v>112</v>
      </c>
      <c r="S9" t="s">
        <v>182</v>
      </c>
    </row>
    <row r="10" spans="2:19" x14ac:dyDescent="0.3">
      <c r="B10" t="s">
        <v>22</v>
      </c>
      <c r="C10" t="s">
        <v>94</v>
      </c>
      <c r="D10" t="s">
        <v>13</v>
      </c>
      <c r="E10" s="1" t="s">
        <v>162</v>
      </c>
      <c r="F10" s="7">
        <v>90</v>
      </c>
      <c r="G10" s="6">
        <v>1000</v>
      </c>
      <c r="H10" s="22">
        <f>SUMIF('Data Entry'!$F$3:$F$99998,Products[[#This Row],[Product/ Service Name]],'Data Entry'!$I$3:$I$99998)</f>
        <v>320</v>
      </c>
      <c r="I10" s="21">
        <f>Products[[#This Row],[Qty Purchased]]-Products[[#This Row],[Qty Sold]]</f>
        <v>680</v>
      </c>
      <c r="J10" s="22">
        <f>Products[[#This Row],[Qty Purchased]]*Products[[#This Row],[Cost]]</f>
        <v>90000</v>
      </c>
      <c r="K10" s="22">
        <f>Products[[#This Row],[Cost]]*Products[[#This Row],[Inventory Qty Balance]]</f>
        <v>61200</v>
      </c>
      <c r="L10" s="66">
        <f>Products[[#This Row],[Cost]]*(1+($F$1))</f>
        <v>108</v>
      </c>
      <c r="N10" t="s">
        <v>138</v>
      </c>
      <c r="O10" t="s">
        <v>113</v>
      </c>
      <c r="S10" t="s">
        <v>183</v>
      </c>
    </row>
    <row r="11" spans="2:19" x14ac:dyDescent="0.3">
      <c r="B11" t="s">
        <v>23</v>
      </c>
      <c r="C11" t="s">
        <v>95</v>
      </c>
      <c r="D11" t="s">
        <v>13</v>
      </c>
      <c r="E11" s="1" t="s">
        <v>162</v>
      </c>
      <c r="F11" s="7">
        <v>40</v>
      </c>
      <c r="G11" s="6">
        <v>1000</v>
      </c>
      <c r="H11" s="22">
        <f>SUMIF('Data Entry'!$F$3:$F$99998,Products[[#This Row],[Product/ Service Name]],'Data Entry'!$I$3:$I$99998)</f>
        <v>300</v>
      </c>
      <c r="I11" s="21">
        <f>Products[[#This Row],[Qty Purchased]]-Products[[#This Row],[Qty Sold]]</f>
        <v>700</v>
      </c>
      <c r="J11" s="22">
        <f>Products[[#This Row],[Qty Purchased]]*Products[[#This Row],[Cost]]</f>
        <v>40000</v>
      </c>
      <c r="K11" s="22">
        <f>Products[[#This Row],[Cost]]*Products[[#This Row],[Inventory Qty Balance]]</f>
        <v>28000</v>
      </c>
      <c r="L11" s="66">
        <f>Products[[#This Row],[Cost]]*(1+($F$1))</f>
        <v>48</v>
      </c>
      <c r="N11" t="s">
        <v>139</v>
      </c>
      <c r="O11" t="s">
        <v>114</v>
      </c>
      <c r="S11" t="s">
        <v>184</v>
      </c>
    </row>
    <row r="12" spans="2:19" x14ac:dyDescent="0.3">
      <c r="B12" t="s">
        <v>24</v>
      </c>
      <c r="C12" t="s">
        <v>37</v>
      </c>
      <c r="D12" t="s">
        <v>13</v>
      </c>
      <c r="E12" s="1" t="s">
        <v>162</v>
      </c>
      <c r="F12" s="7">
        <v>6</v>
      </c>
      <c r="G12" s="6">
        <v>1000</v>
      </c>
      <c r="H12" s="22">
        <f>SUMIF('Data Entry'!$F$3:$F$99998,Products[[#This Row],[Product/ Service Name]],'Data Entry'!$I$3:$I$99998)</f>
        <v>320</v>
      </c>
      <c r="I12" s="21">
        <f>Products[[#This Row],[Qty Purchased]]-Products[[#This Row],[Qty Sold]]</f>
        <v>680</v>
      </c>
      <c r="J12" s="22">
        <f>Products[[#This Row],[Qty Purchased]]*Products[[#This Row],[Cost]]</f>
        <v>6000</v>
      </c>
      <c r="K12" s="22">
        <f>Products[[#This Row],[Cost]]*Products[[#This Row],[Inventory Qty Balance]]</f>
        <v>4080</v>
      </c>
      <c r="L12" s="66">
        <f>Products[[#This Row],[Cost]]*(1+($F$1))</f>
        <v>7.1999999999999993</v>
      </c>
      <c r="N12" t="s">
        <v>140</v>
      </c>
      <c r="O12" t="s">
        <v>115</v>
      </c>
    </row>
    <row r="13" spans="2:19" x14ac:dyDescent="0.3">
      <c r="B13" t="s">
        <v>25</v>
      </c>
      <c r="C13" t="s">
        <v>38</v>
      </c>
      <c r="D13" t="s">
        <v>13</v>
      </c>
      <c r="E13" s="1" t="s">
        <v>162</v>
      </c>
      <c r="F13" s="7">
        <v>50</v>
      </c>
      <c r="G13" s="6">
        <v>1000</v>
      </c>
      <c r="H13" s="22">
        <f>SUMIF('Data Entry'!$F$3:$F$99998,Products[[#This Row],[Product/ Service Name]],'Data Entry'!$I$3:$I$99998)</f>
        <v>300</v>
      </c>
      <c r="I13" s="21">
        <f>Products[[#This Row],[Qty Purchased]]-Products[[#This Row],[Qty Sold]]</f>
        <v>700</v>
      </c>
      <c r="J13" s="22">
        <f>Products[[#This Row],[Qty Purchased]]*Products[[#This Row],[Cost]]</f>
        <v>50000</v>
      </c>
      <c r="K13" s="22">
        <f>Products[[#This Row],[Cost]]*Products[[#This Row],[Inventory Qty Balance]]</f>
        <v>35000</v>
      </c>
      <c r="L13" s="66">
        <f>Products[[#This Row],[Cost]]*(1+($F$1))</f>
        <v>60</v>
      </c>
      <c r="N13" t="s">
        <v>141</v>
      </c>
      <c r="O13" t="s">
        <v>116</v>
      </c>
    </row>
    <row r="14" spans="2:19" x14ac:dyDescent="0.3">
      <c r="B14" t="s">
        <v>26</v>
      </c>
      <c r="C14" t="s">
        <v>39</v>
      </c>
      <c r="D14" t="s">
        <v>13</v>
      </c>
      <c r="E14" s="1" t="s">
        <v>162</v>
      </c>
      <c r="F14" s="7">
        <v>46</v>
      </c>
      <c r="G14" s="6">
        <v>1000</v>
      </c>
      <c r="H14" s="22">
        <f>SUMIF('Data Entry'!$F$3:$F$99998,Products[[#This Row],[Product/ Service Name]],'Data Entry'!$I$3:$I$99998)</f>
        <v>320</v>
      </c>
      <c r="I14" s="21">
        <f>Products[[#This Row],[Qty Purchased]]-Products[[#This Row],[Qty Sold]]</f>
        <v>680</v>
      </c>
      <c r="J14" s="22">
        <f>Products[[#This Row],[Qty Purchased]]*Products[[#This Row],[Cost]]</f>
        <v>46000</v>
      </c>
      <c r="K14" s="22">
        <f>Products[[#This Row],[Cost]]*Products[[#This Row],[Inventory Qty Balance]]</f>
        <v>31280</v>
      </c>
      <c r="L14" s="66">
        <f>Products[[#This Row],[Cost]]*(1+($F$1))</f>
        <v>55.199999999999996</v>
      </c>
      <c r="N14" t="s">
        <v>142</v>
      </c>
      <c r="O14" t="s">
        <v>117</v>
      </c>
    </row>
    <row r="15" spans="2:19" x14ac:dyDescent="0.3">
      <c r="B15" t="s">
        <v>27</v>
      </c>
      <c r="C15" t="s">
        <v>40</v>
      </c>
      <c r="D15" t="s">
        <v>13</v>
      </c>
      <c r="E15" s="1" t="s">
        <v>162</v>
      </c>
      <c r="F15" s="7">
        <v>22</v>
      </c>
      <c r="G15" s="6">
        <v>1000</v>
      </c>
      <c r="H15" s="22">
        <f>SUMIF('Data Entry'!$F$3:$F$99998,Products[[#This Row],[Product/ Service Name]],'Data Entry'!$I$3:$I$99998)</f>
        <v>320</v>
      </c>
      <c r="I15" s="21">
        <f>Products[[#This Row],[Qty Purchased]]-Products[[#This Row],[Qty Sold]]</f>
        <v>680</v>
      </c>
      <c r="J15" s="22">
        <f>Products[[#This Row],[Qty Purchased]]*Products[[#This Row],[Cost]]</f>
        <v>22000</v>
      </c>
      <c r="K15" s="22">
        <f>Products[[#This Row],[Cost]]*Products[[#This Row],[Inventory Qty Balance]]</f>
        <v>14960</v>
      </c>
      <c r="L15" s="66">
        <f>Products[[#This Row],[Cost]]*(1+($F$1))</f>
        <v>26.4</v>
      </c>
      <c r="N15" t="s">
        <v>143</v>
      </c>
      <c r="O15" t="s">
        <v>118</v>
      </c>
    </row>
    <row r="16" spans="2:19" x14ac:dyDescent="0.3">
      <c r="B16" t="s">
        <v>28</v>
      </c>
      <c r="C16" t="s">
        <v>41</v>
      </c>
      <c r="D16" t="s">
        <v>13</v>
      </c>
      <c r="E16" s="1" t="s">
        <v>162</v>
      </c>
      <c r="F16" s="7">
        <v>21</v>
      </c>
      <c r="G16" s="6">
        <v>1000</v>
      </c>
      <c r="H16" s="22">
        <f>SUMIF('Data Entry'!$F$3:$F$99998,Products[[#This Row],[Product/ Service Name]],'Data Entry'!$I$3:$I$99998)</f>
        <v>320</v>
      </c>
      <c r="I16" s="21">
        <f>Products[[#This Row],[Qty Purchased]]-Products[[#This Row],[Qty Sold]]</f>
        <v>680</v>
      </c>
      <c r="J16" s="22">
        <f>Products[[#This Row],[Qty Purchased]]*Products[[#This Row],[Cost]]</f>
        <v>21000</v>
      </c>
      <c r="K16" s="22">
        <f>Products[[#This Row],[Cost]]*Products[[#This Row],[Inventory Qty Balance]]</f>
        <v>14280</v>
      </c>
      <c r="L16" s="66">
        <f>Products[[#This Row],[Cost]]*(1+($F$1))</f>
        <v>25.2</v>
      </c>
      <c r="N16" t="s">
        <v>144</v>
      </c>
      <c r="O16" t="s">
        <v>119</v>
      </c>
    </row>
    <row r="17" spans="2:15" x14ac:dyDescent="0.3">
      <c r="B17" t="s">
        <v>29</v>
      </c>
      <c r="C17" t="s">
        <v>42</v>
      </c>
      <c r="D17" t="s">
        <v>13</v>
      </c>
      <c r="E17" s="1" t="s">
        <v>162</v>
      </c>
      <c r="F17" s="7">
        <v>15</v>
      </c>
      <c r="G17" s="6">
        <v>1000</v>
      </c>
      <c r="H17" s="22">
        <f>SUMIF('Data Entry'!$F$3:$F$99998,Products[[#This Row],[Product/ Service Name]],'Data Entry'!$I$3:$I$99998)</f>
        <v>340</v>
      </c>
      <c r="I17" s="21">
        <f>Products[[#This Row],[Qty Purchased]]-Products[[#This Row],[Qty Sold]]</f>
        <v>660</v>
      </c>
      <c r="J17" s="22">
        <f>Products[[#This Row],[Qty Purchased]]*Products[[#This Row],[Cost]]</f>
        <v>15000</v>
      </c>
      <c r="K17" s="22">
        <f>Products[[#This Row],[Cost]]*Products[[#This Row],[Inventory Qty Balance]]</f>
        <v>9900</v>
      </c>
      <c r="L17" s="66">
        <f>Products[[#This Row],[Cost]]*(1+($F$1))</f>
        <v>18</v>
      </c>
      <c r="N17" t="s">
        <v>145</v>
      </c>
      <c r="O17" t="s">
        <v>120</v>
      </c>
    </row>
    <row r="18" spans="2:15" x14ac:dyDescent="0.3">
      <c r="B18" t="s">
        <v>30</v>
      </c>
      <c r="C18" t="s">
        <v>43</v>
      </c>
      <c r="D18" t="s">
        <v>13</v>
      </c>
      <c r="E18" s="1" t="s">
        <v>162</v>
      </c>
      <c r="F18" s="7">
        <v>9</v>
      </c>
      <c r="G18" s="6">
        <v>1000</v>
      </c>
      <c r="H18" s="22">
        <f>SUMIF('Data Entry'!$F$3:$F$99998,Products[[#This Row],[Product/ Service Name]],'Data Entry'!$I$3:$I$99998)</f>
        <v>320</v>
      </c>
      <c r="I18" s="21">
        <f>Products[[#This Row],[Qty Purchased]]-Products[[#This Row],[Qty Sold]]</f>
        <v>680</v>
      </c>
      <c r="J18" s="22">
        <f>Products[[#This Row],[Qty Purchased]]*Products[[#This Row],[Cost]]</f>
        <v>9000</v>
      </c>
      <c r="K18" s="22">
        <f>Products[[#This Row],[Cost]]*Products[[#This Row],[Inventory Qty Balance]]</f>
        <v>6120</v>
      </c>
      <c r="L18" s="66">
        <f>Products[[#This Row],[Cost]]*(1+($F$1))</f>
        <v>10.799999999999999</v>
      </c>
      <c r="N18" t="s">
        <v>146</v>
      </c>
      <c r="O18" t="s">
        <v>121</v>
      </c>
    </row>
    <row r="19" spans="2:15" x14ac:dyDescent="0.3">
      <c r="B19" t="s">
        <v>31</v>
      </c>
      <c r="C19" t="s">
        <v>44</v>
      </c>
      <c r="D19" t="s">
        <v>13</v>
      </c>
      <c r="E19" s="1" t="s">
        <v>162</v>
      </c>
      <c r="F19" s="7">
        <v>8</v>
      </c>
      <c r="G19" s="6">
        <v>1000</v>
      </c>
      <c r="H19" s="22">
        <f>SUMIF('Data Entry'!$F$3:$F$99998,Products[[#This Row],[Product/ Service Name]],'Data Entry'!$I$3:$I$99998)</f>
        <v>340</v>
      </c>
      <c r="I19" s="21">
        <f>Products[[#This Row],[Qty Purchased]]-Products[[#This Row],[Qty Sold]]</f>
        <v>660</v>
      </c>
      <c r="J19" s="22">
        <f>Products[[#This Row],[Qty Purchased]]*Products[[#This Row],[Cost]]</f>
        <v>8000</v>
      </c>
      <c r="K19" s="22">
        <f>Products[[#This Row],[Cost]]*Products[[#This Row],[Inventory Qty Balance]]</f>
        <v>5280</v>
      </c>
      <c r="L19" s="66">
        <f>Products[[#This Row],[Cost]]*(1+($F$1))</f>
        <v>9.6</v>
      </c>
      <c r="N19" t="s">
        <v>147</v>
      </c>
      <c r="O19" t="s">
        <v>122</v>
      </c>
    </row>
    <row r="20" spans="2:15" x14ac:dyDescent="0.3">
      <c r="B20" t="s">
        <v>32</v>
      </c>
      <c r="C20" t="s">
        <v>45</v>
      </c>
      <c r="D20" t="s">
        <v>13</v>
      </c>
      <c r="E20" s="1" t="s">
        <v>162</v>
      </c>
      <c r="F20" s="7">
        <v>4</v>
      </c>
      <c r="G20" s="6">
        <v>1000</v>
      </c>
      <c r="H20" s="22">
        <f>SUMIF('Data Entry'!$F$3:$F$99998,Products[[#This Row],[Product/ Service Name]],'Data Entry'!$I$3:$I$99998)</f>
        <v>320</v>
      </c>
      <c r="I20" s="21">
        <f>Products[[#This Row],[Qty Purchased]]-Products[[#This Row],[Qty Sold]]</f>
        <v>680</v>
      </c>
      <c r="J20" s="22">
        <f>Products[[#This Row],[Qty Purchased]]*Products[[#This Row],[Cost]]</f>
        <v>4000</v>
      </c>
      <c r="K20" s="22">
        <f>Products[[#This Row],[Cost]]*Products[[#This Row],[Inventory Qty Balance]]</f>
        <v>2720</v>
      </c>
      <c r="L20" s="66">
        <f>Products[[#This Row],[Cost]]*(1+($F$1))</f>
        <v>4.8</v>
      </c>
      <c r="N20" t="s">
        <v>148</v>
      </c>
      <c r="O20" t="s">
        <v>123</v>
      </c>
    </row>
    <row r="21" spans="2:15" x14ac:dyDescent="0.3">
      <c r="B21" t="s">
        <v>33</v>
      </c>
      <c r="C21" t="s">
        <v>46</v>
      </c>
      <c r="D21" t="s">
        <v>13</v>
      </c>
      <c r="E21" s="1" t="s">
        <v>162</v>
      </c>
      <c r="F21" s="7">
        <v>2.5</v>
      </c>
      <c r="G21" s="6">
        <v>1000</v>
      </c>
      <c r="H21" s="22">
        <f>SUMIF('Data Entry'!$F$3:$F$99998,Products[[#This Row],[Product/ Service Name]],'Data Entry'!$I$3:$I$99998)</f>
        <v>320</v>
      </c>
      <c r="I21" s="21">
        <f>Products[[#This Row],[Qty Purchased]]-Products[[#This Row],[Qty Sold]]</f>
        <v>680</v>
      </c>
      <c r="J21" s="22">
        <f>Products[[#This Row],[Qty Purchased]]*Products[[#This Row],[Cost]]</f>
        <v>2500</v>
      </c>
      <c r="K21" s="22">
        <f>Products[[#This Row],[Cost]]*Products[[#This Row],[Inventory Qty Balance]]</f>
        <v>1700</v>
      </c>
      <c r="L21" s="66">
        <f>Products[[#This Row],[Cost]]*(1+($F$1))</f>
        <v>3</v>
      </c>
      <c r="N21" t="s">
        <v>149</v>
      </c>
      <c r="O21" t="s">
        <v>124</v>
      </c>
    </row>
    <row r="22" spans="2:15" x14ac:dyDescent="0.3">
      <c r="B22" t="s">
        <v>34</v>
      </c>
      <c r="C22" t="s">
        <v>47</v>
      </c>
      <c r="D22" t="s">
        <v>13</v>
      </c>
      <c r="E22" s="1" t="s">
        <v>162</v>
      </c>
      <c r="F22" s="7">
        <v>40</v>
      </c>
      <c r="G22" s="6">
        <v>1000</v>
      </c>
      <c r="H22" s="22">
        <f>SUMIF('Data Entry'!$F$3:$F$99998,Products[[#This Row],[Product/ Service Name]],'Data Entry'!$I$3:$I$99998)</f>
        <v>320</v>
      </c>
      <c r="I22" s="21">
        <f>Products[[#This Row],[Qty Purchased]]-Products[[#This Row],[Qty Sold]]</f>
        <v>680</v>
      </c>
      <c r="J22" s="22">
        <f>Products[[#This Row],[Qty Purchased]]*Products[[#This Row],[Cost]]</f>
        <v>40000</v>
      </c>
      <c r="K22" s="22">
        <f>Products[[#This Row],[Cost]]*Products[[#This Row],[Inventory Qty Balance]]</f>
        <v>27200</v>
      </c>
      <c r="L22" s="66">
        <f>Products[[#This Row],[Cost]]*(1+($F$1))</f>
        <v>48</v>
      </c>
      <c r="N22" t="s">
        <v>150</v>
      </c>
      <c r="O22" t="s">
        <v>125</v>
      </c>
    </row>
    <row r="23" spans="2:15" x14ac:dyDescent="0.3">
      <c r="B23" t="s">
        <v>35</v>
      </c>
      <c r="C23" t="s">
        <v>48</v>
      </c>
      <c r="D23" t="s">
        <v>13</v>
      </c>
      <c r="E23" s="1" t="s">
        <v>162</v>
      </c>
      <c r="F23" s="7">
        <v>13</v>
      </c>
      <c r="G23" s="6">
        <v>1000</v>
      </c>
      <c r="H23" s="22">
        <f>SUMIF('Data Entry'!$F$3:$F$99998,Products[[#This Row],[Product/ Service Name]],'Data Entry'!$I$3:$I$99998)</f>
        <v>320</v>
      </c>
      <c r="I23" s="21">
        <f>Products[[#This Row],[Qty Purchased]]-Products[[#This Row],[Qty Sold]]</f>
        <v>680</v>
      </c>
      <c r="J23" s="22">
        <f>Products[[#This Row],[Qty Purchased]]*Products[[#This Row],[Cost]]</f>
        <v>13000</v>
      </c>
      <c r="K23" s="22">
        <f>Products[[#This Row],[Cost]]*Products[[#This Row],[Inventory Qty Balance]]</f>
        <v>8840</v>
      </c>
      <c r="L23" s="66">
        <f>Products[[#This Row],[Cost]]*(1+($F$1))</f>
        <v>15.6</v>
      </c>
      <c r="N23" t="s">
        <v>151</v>
      </c>
      <c r="O23" t="s">
        <v>126</v>
      </c>
    </row>
    <row r="24" spans="2:15" x14ac:dyDescent="0.3">
      <c r="B24" t="s">
        <v>36</v>
      </c>
      <c r="C24" t="s">
        <v>49</v>
      </c>
      <c r="D24" t="s">
        <v>13</v>
      </c>
      <c r="E24" s="1" t="s">
        <v>162</v>
      </c>
      <c r="F24" s="7">
        <v>15</v>
      </c>
      <c r="G24" s="6">
        <v>1000</v>
      </c>
      <c r="H24" s="22">
        <f>SUMIF('Data Entry'!$F$3:$F$99998,Products[[#This Row],[Product/ Service Name]],'Data Entry'!$I$3:$I$99998)</f>
        <v>320</v>
      </c>
      <c r="I24" s="21">
        <f>Products[[#This Row],[Qty Purchased]]-Products[[#This Row],[Qty Sold]]</f>
        <v>680</v>
      </c>
      <c r="J24" s="22">
        <f>Products[[#This Row],[Qty Purchased]]*Products[[#This Row],[Cost]]</f>
        <v>15000</v>
      </c>
      <c r="K24" s="22">
        <f>Products[[#This Row],[Cost]]*Products[[#This Row],[Inventory Qty Balance]]</f>
        <v>10200</v>
      </c>
      <c r="L24" s="66">
        <f>Products[[#This Row],[Cost]]*(1+($F$1))</f>
        <v>18</v>
      </c>
      <c r="N24" t="s">
        <v>152</v>
      </c>
      <c r="O24" t="s">
        <v>127</v>
      </c>
    </row>
    <row r="25" spans="2:15" x14ac:dyDescent="0.3">
      <c r="B25" t="s">
        <v>85</v>
      </c>
      <c r="C25" t="s">
        <v>86</v>
      </c>
      <c r="D25" t="s">
        <v>13</v>
      </c>
      <c r="E25" s="1" t="s">
        <v>162</v>
      </c>
      <c r="F25" s="7">
        <v>30</v>
      </c>
      <c r="G25" s="6">
        <v>1000</v>
      </c>
      <c r="H25" s="22">
        <f>SUMIF('Data Entry'!$F$3:$F$99998,Products[[#This Row],[Product/ Service Name]],'Data Entry'!$I$3:$I$99998)</f>
        <v>320</v>
      </c>
      <c r="I25" s="21">
        <f>Products[[#This Row],[Qty Purchased]]-Products[[#This Row],[Qty Sold]]</f>
        <v>680</v>
      </c>
      <c r="J25" s="22">
        <f>Products[[#This Row],[Qty Purchased]]*Products[[#This Row],[Cost]]</f>
        <v>30000</v>
      </c>
      <c r="K25" s="22">
        <f>Products[[#This Row],[Cost]]*Products[[#This Row],[Inventory Qty Balance]]</f>
        <v>20400</v>
      </c>
      <c r="L25" s="66">
        <f>Products[[#This Row],[Cost]]*(1+($F$1))</f>
        <v>36</v>
      </c>
      <c r="N25" t="s">
        <v>153</v>
      </c>
      <c r="O25" t="s">
        <v>128</v>
      </c>
    </row>
    <row r="26" spans="2:15" x14ac:dyDescent="0.3">
      <c r="B26" t="s">
        <v>221</v>
      </c>
      <c r="C26" t="s">
        <v>200</v>
      </c>
      <c r="D26" t="s">
        <v>13</v>
      </c>
      <c r="E26" s="1" t="s">
        <v>162</v>
      </c>
      <c r="F26" s="7">
        <v>60</v>
      </c>
      <c r="G26" s="6">
        <v>200</v>
      </c>
      <c r="H26" s="36">
        <f>SUMIF('Data Entry'!$F$3:$F$99998,Products[[#This Row],[Product/ Service Name]],'Data Entry'!$I$3:$I$99998)</f>
        <v>150</v>
      </c>
      <c r="I26" s="21">
        <f>Products[[#This Row],[Qty Purchased]]-Products[[#This Row],[Qty Sold]]</f>
        <v>50</v>
      </c>
      <c r="J26" s="22">
        <f>Products[[#This Row],[Qty Purchased]]*Products[[#This Row],[Cost]]</f>
        <v>12000</v>
      </c>
      <c r="K26" s="36">
        <f>Products[[#This Row],[Cost]]*Products[[#This Row],[Inventory Qty Balance]]</f>
        <v>3000</v>
      </c>
      <c r="L26" s="66">
        <f>Products[[#This Row],[Cost]]*(1+($F$1))</f>
        <v>72</v>
      </c>
      <c r="N26" t="s">
        <v>154</v>
      </c>
      <c r="O26" t="s">
        <v>129</v>
      </c>
    </row>
    <row r="27" spans="2:15" x14ac:dyDescent="0.3">
      <c r="B27" t="s">
        <v>50</v>
      </c>
      <c r="C27" t="s">
        <v>96</v>
      </c>
      <c r="D27" t="s">
        <v>14</v>
      </c>
      <c r="E27" s="1" t="s">
        <v>163</v>
      </c>
      <c r="F27" s="7">
        <v>20</v>
      </c>
      <c r="G27" s="6">
        <f>Products[[#This Row],[Qty Sold]]</f>
        <v>320</v>
      </c>
      <c r="H27" s="22">
        <f>SUMIF('Data Entry'!$F$3:$F$99998,Products[[#This Row],[Product/ Service Name]],'Data Entry'!$I$3:$I$99998)</f>
        <v>320</v>
      </c>
      <c r="I27" s="21">
        <f>Products[[#This Row],[Qty Purchased]]-Products[[#This Row],[Qty Sold]]</f>
        <v>0</v>
      </c>
      <c r="J27" s="22">
        <f>Products[[#This Row],[Qty Purchased]]*Products[[#This Row],[Cost]]</f>
        <v>6400</v>
      </c>
      <c r="K27" s="22">
        <f>Products[[#This Row],[Cost]]*Products[[#This Row],[Inventory Qty Balance]]</f>
        <v>0</v>
      </c>
      <c r="L27" s="66">
        <f>Products[[#This Row],[Cost]]*(1+($F$1))</f>
        <v>24</v>
      </c>
      <c r="N27" t="s">
        <v>155</v>
      </c>
      <c r="O27" t="s">
        <v>130</v>
      </c>
    </row>
    <row r="28" spans="2:15" x14ac:dyDescent="0.3">
      <c r="B28" t="s">
        <v>64</v>
      </c>
      <c r="C28" t="s">
        <v>97</v>
      </c>
      <c r="D28" t="s">
        <v>14</v>
      </c>
      <c r="E28" s="1" t="s">
        <v>163</v>
      </c>
      <c r="F28" s="7">
        <v>20</v>
      </c>
      <c r="G28" s="6">
        <f>Products[[#This Row],[Qty Sold]]</f>
        <v>320</v>
      </c>
      <c r="H28" s="22">
        <f>SUMIF('Data Entry'!$F$3:$F$99998,Products[[#This Row],[Product/ Service Name]],'Data Entry'!$I$3:$I$99998)</f>
        <v>320</v>
      </c>
      <c r="I28" s="21">
        <f>Products[[#This Row],[Qty Purchased]]-Products[[#This Row],[Qty Sold]]</f>
        <v>0</v>
      </c>
      <c r="J28" s="22">
        <f>Products[[#This Row],[Qty Purchased]]*Products[[#This Row],[Cost]]</f>
        <v>6400</v>
      </c>
      <c r="K28" s="22">
        <f>Products[[#This Row],[Cost]]*Products[[#This Row],[Inventory Qty Balance]]</f>
        <v>0</v>
      </c>
      <c r="L28" s="66">
        <f>Products[[#This Row],[Cost]]*(1+($F$1))</f>
        <v>24</v>
      </c>
      <c r="N28" t="s">
        <v>156</v>
      </c>
      <c r="O28" t="s">
        <v>157</v>
      </c>
    </row>
    <row r="29" spans="2:15" x14ac:dyDescent="0.3">
      <c r="B29" t="s">
        <v>65</v>
      </c>
      <c r="C29" t="s">
        <v>98</v>
      </c>
      <c r="D29" t="s">
        <v>14</v>
      </c>
      <c r="E29" s="1" t="s">
        <v>163</v>
      </c>
      <c r="F29" s="7">
        <v>6</v>
      </c>
      <c r="G29" s="6">
        <f>Products[[#This Row],[Qty Sold]]</f>
        <v>320</v>
      </c>
      <c r="H29" s="22">
        <f>SUMIF('Data Entry'!$F$3:$F$99998,Products[[#This Row],[Product/ Service Name]],'Data Entry'!$I$3:$I$99998)</f>
        <v>320</v>
      </c>
      <c r="I29" s="21">
        <f>Products[[#This Row],[Qty Purchased]]-Products[[#This Row],[Qty Sold]]</f>
        <v>0</v>
      </c>
      <c r="J29" s="22">
        <f>Products[[#This Row],[Qty Purchased]]*Products[[#This Row],[Cost]]</f>
        <v>1920</v>
      </c>
      <c r="K29" s="22">
        <f>Products[[#This Row],[Cost]]*Products[[#This Row],[Inventory Qty Balance]]</f>
        <v>0</v>
      </c>
      <c r="L29" s="66">
        <f>Products[[#This Row],[Cost]]*(1+($F$1))</f>
        <v>7.1999999999999993</v>
      </c>
      <c r="N29" t="s">
        <v>158</v>
      </c>
      <c r="O29" t="s">
        <v>159</v>
      </c>
    </row>
    <row r="30" spans="2:15" x14ac:dyDescent="0.3">
      <c r="B30" t="s">
        <v>66</v>
      </c>
      <c r="C30" t="s">
        <v>99</v>
      </c>
      <c r="D30" t="s">
        <v>14</v>
      </c>
      <c r="E30" s="1" t="s">
        <v>163</v>
      </c>
      <c r="F30" s="7">
        <v>6</v>
      </c>
      <c r="G30" s="6">
        <f>Products[[#This Row],[Qty Sold]]</f>
        <v>320</v>
      </c>
      <c r="H30" s="22">
        <f>SUMIF('Data Entry'!$F$3:$F$99998,Products[[#This Row],[Product/ Service Name]],'Data Entry'!$I$3:$I$99998)</f>
        <v>320</v>
      </c>
      <c r="I30" s="21">
        <f>Products[[#This Row],[Qty Purchased]]-Products[[#This Row],[Qty Sold]]</f>
        <v>0</v>
      </c>
      <c r="J30" s="22">
        <f>Products[[#This Row],[Qty Purchased]]*Products[[#This Row],[Cost]]</f>
        <v>1920</v>
      </c>
      <c r="K30" s="22">
        <f>Products[[#This Row],[Cost]]*Products[[#This Row],[Inventory Qty Balance]]</f>
        <v>0</v>
      </c>
      <c r="L30" s="66">
        <f>Products[[#This Row],[Cost]]*(1+($F$1))</f>
        <v>7.1999999999999993</v>
      </c>
      <c r="N30" t="s">
        <v>165</v>
      </c>
      <c r="O30" t="s">
        <v>166</v>
      </c>
    </row>
    <row r="31" spans="2:15" x14ac:dyDescent="0.3">
      <c r="B31" t="s">
        <v>67</v>
      </c>
      <c r="C31" t="s">
        <v>100</v>
      </c>
      <c r="D31" t="s">
        <v>14</v>
      </c>
      <c r="E31" s="1" t="s">
        <v>163</v>
      </c>
      <c r="F31" s="7">
        <v>6</v>
      </c>
      <c r="G31" s="6">
        <f>Products[[#This Row],[Qty Sold]]</f>
        <v>320</v>
      </c>
      <c r="H31" s="22">
        <f>SUMIF('Data Entry'!$F$3:$F$99998,Products[[#This Row],[Product/ Service Name]],'Data Entry'!$I$3:$I$99998)</f>
        <v>320</v>
      </c>
      <c r="I31" s="21">
        <f>Products[[#This Row],[Qty Purchased]]-Products[[#This Row],[Qty Sold]]</f>
        <v>0</v>
      </c>
      <c r="J31" s="22">
        <f>Products[[#This Row],[Qty Purchased]]*Products[[#This Row],[Cost]]</f>
        <v>1920</v>
      </c>
      <c r="K31" s="22">
        <f>Products[[#This Row],[Cost]]*Products[[#This Row],[Inventory Qty Balance]]</f>
        <v>0</v>
      </c>
      <c r="L31" s="66">
        <f>Products[[#This Row],[Cost]]*(1+($F$1))</f>
        <v>7.1999999999999993</v>
      </c>
    </row>
    <row r="32" spans="2:15" x14ac:dyDescent="0.3">
      <c r="B32" t="s">
        <v>68</v>
      </c>
      <c r="C32" t="s">
        <v>101</v>
      </c>
      <c r="D32" t="s">
        <v>14</v>
      </c>
      <c r="E32" s="1" t="s">
        <v>163</v>
      </c>
      <c r="F32" s="7">
        <v>6</v>
      </c>
      <c r="G32" s="6">
        <f>Products[[#This Row],[Qty Sold]]</f>
        <v>320</v>
      </c>
      <c r="H32" s="22">
        <f>SUMIF('Data Entry'!$F$3:$F$99998,Products[[#This Row],[Product/ Service Name]],'Data Entry'!$I$3:$I$99998)</f>
        <v>320</v>
      </c>
      <c r="I32" s="21">
        <f>Products[[#This Row],[Qty Purchased]]-Products[[#This Row],[Qty Sold]]</f>
        <v>0</v>
      </c>
      <c r="J32" s="22">
        <f>Products[[#This Row],[Qty Purchased]]*Products[[#This Row],[Cost]]</f>
        <v>1920</v>
      </c>
      <c r="K32" s="22">
        <f>Products[[#This Row],[Cost]]*Products[[#This Row],[Inventory Qty Balance]]</f>
        <v>0</v>
      </c>
      <c r="L32" s="66">
        <f>Products[[#This Row],[Cost]]*(1+($F$1))</f>
        <v>7.1999999999999993</v>
      </c>
    </row>
    <row r="33" spans="2:12" x14ac:dyDescent="0.3">
      <c r="B33" t="s">
        <v>69</v>
      </c>
      <c r="C33" t="s">
        <v>102</v>
      </c>
      <c r="D33" t="s">
        <v>14</v>
      </c>
      <c r="E33" s="1" t="s">
        <v>163</v>
      </c>
      <c r="F33" s="7">
        <v>5</v>
      </c>
      <c r="G33" s="6">
        <f>Products[[#This Row],[Qty Sold]]</f>
        <v>300</v>
      </c>
      <c r="H33" s="22">
        <f>SUMIF('Data Entry'!$F$3:$F$99998,Products[[#This Row],[Product/ Service Name]],'Data Entry'!$I$3:$I$99998)</f>
        <v>300</v>
      </c>
      <c r="I33" s="21">
        <f>Products[[#This Row],[Qty Purchased]]-Products[[#This Row],[Qty Sold]]</f>
        <v>0</v>
      </c>
      <c r="J33" s="22">
        <f>Products[[#This Row],[Qty Purchased]]*Products[[#This Row],[Cost]]</f>
        <v>1500</v>
      </c>
      <c r="K33" s="22">
        <f>Products[[#This Row],[Cost]]*Products[[#This Row],[Inventory Qty Balance]]</f>
        <v>0</v>
      </c>
      <c r="L33" s="66">
        <f>Products[[#This Row],[Cost]]*(1+($F$1))</f>
        <v>6</v>
      </c>
    </row>
    <row r="34" spans="2:12" x14ac:dyDescent="0.3">
      <c r="B34" t="s">
        <v>70</v>
      </c>
      <c r="C34" t="s">
        <v>103</v>
      </c>
      <c r="D34" t="s">
        <v>14</v>
      </c>
      <c r="E34" s="1" t="s">
        <v>163</v>
      </c>
      <c r="F34" s="7">
        <v>5</v>
      </c>
      <c r="G34" s="6">
        <f>Products[[#This Row],[Qty Sold]]</f>
        <v>300</v>
      </c>
      <c r="H34" s="22">
        <f>SUMIF('Data Entry'!$F$3:$F$99998,Products[[#This Row],[Product/ Service Name]],'Data Entry'!$I$3:$I$99998)</f>
        <v>300</v>
      </c>
      <c r="I34" s="21">
        <f>Products[[#This Row],[Qty Purchased]]-Products[[#This Row],[Qty Sold]]</f>
        <v>0</v>
      </c>
      <c r="J34" s="22">
        <f>Products[[#This Row],[Qty Purchased]]*Products[[#This Row],[Cost]]</f>
        <v>1500</v>
      </c>
      <c r="K34" s="22">
        <f>Products[[#This Row],[Cost]]*Products[[#This Row],[Inventory Qty Balance]]</f>
        <v>0</v>
      </c>
      <c r="L34" s="66">
        <f>Products[[#This Row],[Cost]]*(1+($F$1))</f>
        <v>6</v>
      </c>
    </row>
    <row r="35" spans="2:12" x14ac:dyDescent="0.3">
      <c r="B35" t="s">
        <v>71</v>
      </c>
      <c r="C35" t="s">
        <v>104</v>
      </c>
      <c r="D35" t="s">
        <v>14</v>
      </c>
      <c r="E35" s="1" t="s">
        <v>163</v>
      </c>
      <c r="F35" s="7">
        <v>5</v>
      </c>
      <c r="G35" s="6">
        <f>Products[[#This Row],[Qty Sold]]</f>
        <v>320</v>
      </c>
      <c r="H35" s="22">
        <f>SUMIF('Data Entry'!$F$3:$F$99998,Products[[#This Row],[Product/ Service Name]],'Data Entry'!$I$3:$I$99998)</f>
        <v>320</v>
      </c>
      <c r="I35" s="21">
        <f>Products[[#This Row],[Qty Purchased]]-Products[[#This Row],[Qty Sold]]</f>
        <v>0</v>
      </c>
      <c r="J35" s="22">
        <f>Products[[#This Row],[Qty Purchased]]*Products[[#This Row],[Cost]]</f>
        <v>1600</v>
      </c>
      <c r="K35" s="22">
        <f>Products[[#This Row],[Cost]]*Products[[#This Row],[Inventory Qty Balance]]</f>
        <v>0</v>
      </c>
      <c r="L35" s="66">
        <f>Products[[#This Row],[Cost]]*(1+($F$1))</f>
        <v>6</v>
      </c>
    </row>
    <row r="36" spans="2:12" x14ac:dyDescent="0.3">
      <c r="B36" t="s">
        <v>72</v>
      </c>
      <c r="C36" t="s">
        <v>51</v>
      </c>
      <c r="D36" t="s">
        <v>14</v>
      </c>
      <c r="E36" s="1" t="s">
        <v>163</v>
      </c>
      <c r="F36" s="7">
        <v>8</v>
      </c>
      <c r="G36" s="6">
        <f>Products[[#This Row],[Qty Sold]]</f>
        <v>320</v>
      </c>
      <c r="H36" s="22">
        <f>SUMIF('Data Entry'!$F$3:$F$99998,Products[[#This Row],[Product/ Service Name]],'Data Entry'!$I$3:$I$99998)</f>
        <v>320</v>
      </c>
      <c r="I36" s="21">
        <f>Products[[#This Row],[Qty Purchased]]-Products[[#This Row],[Qty Sold]]</f>
        <v>0</v>
      </c>
      <c r="J36" s="22">
        <f>Products[[#This Row],[Qty Purchased]]*Products[[#This Row],[Cost]]</f>
        <v>2560</v>
      </c>
      <c r="K36" s="22">
        <f>Products[[#This Row],[Cost]]*Products[[#This Row],[Inventory Qty Balance]]</f>
        <v>0</v>
      </c>
      <c r="L36" s="66">
        <f>Products[[#This Row],[Cost]]*(1+($F$1))</f>
        <v>9.6</v>
      </c>
    </row>
    <row r="37" spans="2:12" x14ac:dyDescent="0.3">
      <c r="B37" t="s">
        <v>73</v>
      </c>
      <c r="C37" t="s">
        <v>52</v>
      </c>
      <c r="D37" t="s">
        <v>14</v>
      </c>
      <c r="E37" s="1" t="s">
        <v>163</v>
      </c>
      <c r="F37" s="7">
        <v>9</v>
      </c>
      <c r="G37" s="6">
        <f>Products[[#This Row],[Qty Sold]]</f>
        <v>320</v>
      </c>
      <c r="H37" s="22">
        <f>SUMIF('Data Entry'!$F$3:$F$99998,Products[[#This Row],[Product/ Service Name]],'Data Entry'!$I$3:$I$99998)</f>
        <v>320</v>
      </c>
      <c r="I37" s="21">
        <f>Products[[#This Row],[Qty Purchased]]-Products[[#This Row],[Qty Sold]]</f>
        <v>0</v>
      </c>
      <c r="J37" s="22">
        <f>Products[[#This Row],[Qty Purchased]]*Products[[#This Row],[Cost]]</f>
        <v>2880</v>
      </c>
      <c r="K37" s="22">
        <f>Products[[#This Row],[Cost]]*Products[[#This Row],[Inventory Qty Balance]]</f>
        <v>0</v>
      </c>
      <c r="L37" s="66">
        <f>Products[[#This Row],[Cost]]*(1+($F$1))</f>
        <v>10.799999999999999</v>
      </c>
    </row>
    <row r="38" spans="2:12" x14ac:dyDescent="0.3">
      <c r="B38" t="s">
        <v>74</v>
      </c>
      <c r="C38" t="s">
        <v>53</v>
      </c>
      <c r="D38" t="s">
        <v>14</v>
      </c>
      <c r="E38" s="1" t="s">
        <v>163</v>
      </c>
      <c r="F38" s="7">
        <v>15</v>
      </c>
      <c r="G38" s="6">
        <f>Products[[#This Row],[Qty Sold]]</f>
        <v>300</v>
      </c>
      <c r="H38" s="22">
        <f>SUMIF('Data Entry'!$F$3:$F$99998,Products[[#This Row],[Product/ Service Name]],'Data Entry'!$I$3:$I$99998)</f>
        <v>300</v>
      </c>
      <c r="I38" s="21">
        <f>Products[[#This Row],[Qty Purchased]]-Products[[#This Row],[Qty Sold]]</f>
        <v>0</v>
      </c>
      <c r="J38" s="22">
        <f>Products[[#This Row],[Qty Purchased]]*Products[[#This Row],[Cost]]</f>
        <v>4500</v>
      </c>
      <c r="K38" s="22">
        <f>Products[[#This Row],[Cost]]*Products[[#This Row],[Inventory Qty Balance]]</f>
        <v>0</v>
      </c>
      <c r="L38" s="66">
        <f>Products[[#This Row],[Cost]]*(1+($F$1))</f>
        <v>18</v>
      </c>
    </row>
    <row r="39" spans="2:12" x14ac:dyDescent="0.3">
      <c r="B39" t="s">
        <v>75</v>
      </c>
      <c r="C39" t="s">
        <v>54</v>
      </c>
      <c r="D39" t="s">
        <v>14</v>
      </c>
      <c r="E39" s="1" t="s">
        <v>163</v>
      </c>
      <c r="F39" s="7">
        <v>30</v>
      </c>
      <c r="G39" s="6">
        <f>Products[[#This Row],[Qty Sold]]</f>
        <v>300</v>
      </c>
      <c r="H39" s="22">
        <f>SUMIF('Data Entry'!$F$3:$F$99998,Products[[#This Row],[Product/ Service Name]],'Data Entry'!$I$3:$I$99998)</f>
        <v>300</v>
      </c>
      <c r="I39" s="21">
        <f>Products[[#This Row],[Qty Purchased]]-Products[[#This Row],[Qty Sold]]</f>
        <v>0</v>
      </c>
      <c r="J39" s="22">
        <f>Products[[#This Row],[Qty Purchased]]*Products[[#This Row],[Cost]]</f>
        <v>9000</v>
      </c>
      <c r="K39" s="22">
        <f>Products[[#This Row],[Cost]]*Products[[#This Row],[Inventory Qty Balance]]</f>
        <v>0</v>
      </c>
      <c r="L39" s="66">
        <f>Products[[#This Row],[Cost]]*(1+($F$1))</f>
        <v>36</v>
      </c>
    </row>
    <row r="40" spans="2:12" x14ac:dyDescent="0.3">
      <c r="B40" t="s">
        <v>76</v>
      </c>
      <c r="C40" t="s">
        <v>55</v>
      </c>
      <c r="D40" t="s">
        <v>14</v>
      </c>
      <c r="E40" s="1" t="s">
        <v>163</v>
      </c>
      <c r="F40" s="7">
        <v>14</v>
      </c>
      <c r="G40" s="6">
        <f>Products[[#This Row],[Qty Sold]]</f>
        <v>300</v>
      </c>
      <c r="H40" s="22">
        <f>SUMIF('Data Entry'!$F$3:$F$99998,Products[[#This Row],[Product/ Service Name]],'Data Entry'!$I$3:$I$99998)</f>
        <v>300</v>
      </c>
      <c r="I40" s="21">
        <f>Products[[#This Row],[Qty Purchased]]-Products[[#This Row],[Qty Sold]]</f>
        <v>0</v>
      </c>
      <c r="J40" s="22">
        <f>Products[[#This Row],[Qty Purchased]]*Products[[#This Row],[Cost]]</f>
        <v>4200</v>
      </c>
      <c r="K40" s="22">
        <f>Products[[#This Row],[Cost]]*Products[[#This Row],[Inventory Qty Balance]]</f>
        <v>0</v>
      </c>
      <c r="L40" s="66">
        <f>Products[[#This Row],[Cost]]*(1+($F$1))</f>
        <v>16.8</v>
      </c>
    </row>
    <row r="41" spans="2:12" x14ac:dyDescent="0.3">
      <c r="B41" t="s">
        <v>77</v>
      </c>
      <c r="C41" t="s">
        <v>56</v>
      </c>
      <c r="D41" t="s">
        <v>14</v>
      </c>
      <c r="E41" s="1" t="s">
        <v>163</v>
      </c>
      <c r="F41" s="7">
        <v>60</v>
      </c>
      <c r="G41" s="6">
        <f>Products[[#This Row],[Qty Sold]]</f>
        <v>300</v>
      </c>
      <c r="H41" s="22">
        <f>SUMIF('Data Entry'!$F$3:$F$99998,Products[[#This Row],[Product/ Service Name]],'Data Entry'!$I$3:$I$99998)</f>
        <v>300</v>
      </c>
      <c r="I41" s="21">
        <f>Products[[#This Row],[Qty Purchased]]-Products[[#This Row],[Qty Sold]]</f>
        <v>0</v>
      </c>
      <c r="J41" s="22">
        <f>Products[[#This Row],[Qty Purchased]]*Products[[#This Row],[Cost]]</f>
        <v>18000</v>
      </c>
      <c r="K41" s="22">
        <f>Products[[#This Row],[Cost]]*Products[[#This Row],[Inventory Qty Balance]]</f>
        <v>0</v>
      </c>
      <c r="L41" s="66">
        <f>Products[[#This Row],[Cost]]*(1+($F$1))</f>
        <v>72</v>
      </c>
    </row>
    <row r="42" spans="2:12" x14ac:dyDescent="0.3">
      <c r="B42" t="s">
        <v>78</v>
      </c>
      <c r="C42" t="s">
        <v>57</v>
      </c>
      <c r="D42" t="s">
        <v>14</v>
      </c>
      <c r="E42" s="1" t="s">
        <v>163</v>
      </c>
      <c r="F42" s="7">
        <v>13</v>
      </c>
      <c r="G42" s="6">
        <f>Products[[#This Row],[Qty Sold]]</f>
        <v>300</v>
      </c>
      <c r="H42" s="22">
        <f>SUMIF('Data Entry'!$F$3:$F$99998,Products[[#This Row],[Product/ Service Name]],'Data Entry'!$I$3:$I$99998)</f>
        <v>300</v>
      </c>
      <c r="I42" s="21">
        <f>Products[[#This Row],[Qty Purchased]]-Products[[#This Row],[Qty Sold]]</f>
        <v>0</v>
      </c>
      <c r="J42" s="22">
        <f>Products[[#This Row],[Qty Purchased]]*Products[[#This Row],[Cost]]</f>
        <v>3900</v>
      </c>
      <c r="K42" s="22">
        <f>Products[[#This Row],[Cost]]*Products[[#This Row],[Inventory Qty Balance]]</f>
        <v>0</v>
      </c>
      <c r="L42" s="66">
        <f>Products[[#This Row],[Cost]]*(1+($F$1))</f>
        <v>15.6</v>
      </c>
    </row>
    <row r="43" spans="2:12" x14ac:dyDescent="0.3">
      <c r="B43" t="s">
        <v>79</v>
      </c>
      <c r="C43" t="s">
        <v>58</v>
      </c>
      <c r="D43" t="s">
        <v>14</v>
      </c>
      <c r="E43" s="1" t="s">
        <v>163</v>
      </c>
      <c r="F43" s="7">
        <v>40</v>
      </c>
      <c r="G43" s="6">
        <f>Products[[#This Row],[Qty Sold]]</f>
        <v>300</v>
      </c>
      <c r="H43" s="22">
        <f>SUMIF('Data Entry'!$F$3:$F$99998,Products[[#This Row],[Product/ Service Name]],'Data Entry'!$I$3:$I$99998)</f>
        <v>300</v>
      </c>
      <c r="I43" s="21">
        <f>Products[[#This Row],[Qty Purchased]]-Products[[#This Row],[Qty Sold]]</f>
        <v>0</v>
      </c>
      <c r="J43" s="22">
        <f>Products[[#This Row],[Qty Purchased]]*Products[[#This Row],[Cost]]</f>
        <v>12000</v>
      </c>
      <c r="K43" s="22">
        <f>Products[[#This Row],[Cost]]*Products[[#This Row],[Inventory Qty Balance]]</f>
        <v>0</v>
      </c>
      <c r="L43" s="66">
        <f>Products[[#This Row],[Cost]]*(1+($F$1))</f>
        <v>48</v>
      </c>
    </row>
    <row r="44" spans="2:12" x14ac:dyDescent="0.3">
      <c r="B44" t="s">
        <v>80</v>
      </c>
      <c r="C44" t="s">
        <v>59</v>
      </c>
      <c r="D44" t="s">
        <v>14</v>
      </c>
      <c r="E44" s="1" t="s">
        <v>163</v>
      </c>
      <c r="F44" s="7">
        <v>15</v>
      </c>
      <c r="G44" s="6">
        <f>Products[[#This Row],[Qty Sold]]</f>
        <v>300</v>
      </c>
      <c r="H44" s="22">
        <f>SUMIF('Data Entry'!$F$3:$F$99998,Products[[#This Row],[Product/ Service Name]],'Data Entry'!$I$3:$I$99998)</f>
        <v>300</v>
      </c>
      <c r="I44" s="21">
        <f>Products[[#This Row],[Qty Purchased]]-Products[[#This Row],[Qty Sold]]</f>
        <v>0</v>
      </c>
      <c r="J44" s="22">
        <f>Products[[#This Row],[Qty Purchased]]*Products[[#This Row],[Cost]]</f>
        <v>4500</v>
      </c>
      <c r="K44" s="22">
        <f>Products[[#This Row],[Cost]]*Products[[#This Row],[Inventory Qty Balance]]</f>
        <v>0</v>
      </c>
      <c r="L44" s="66">
        <f>Products[[#This Row],[Cost]]*(1+($F$1))</f>
        <v>18</v>
      </c>
    </row>
    <row r="45" spans="2:12" x14ac:dyDescent="0.3">
      <c r="B45" t="s">
        <v>81</v>
      </c>
      <c r="C45" t="s">
        <v>60</v>
      </c>
      <c r="D45" t="s">
        <v>14</v>
      </c>
      <c r="E45" s="1" t="s">
        <v>163</v>
      </c>
      <c r="F45" s="7">
        <v>60</v>
      </c>
      <c r="G45" s="6">
        <f>Products[[#This Row],[Qty Sold]]</f>
        <v>800</v>
      </c>
      <c r="H45" s="22">
        <f>SUMIF('Data Entry'!$F$3:$F$99998,Products[[#This Row],[Product/ Service Name]],'Data Entry'!$I$3:$I$99998)</f>
        <v>800</v>
      </c>
      <c r="I45" s="21">
        <f>Products[[#This Row],[Qty Purchased]]-Products[[#This Row],[Qty Sold]]</f>
        <v>0</v>
      </c>
      <c r="J45" s="22">
        <f>Products[[#This Row],[Qty Purchased]]*Products[[#This Row],[Cost]]</f>
        <v>48000</v>
      </c>
      <c r="K45" s="22">
        <f>Products[[#This Row],[Cost]]*Products[[#This Row],[Inventory Qty Balance]]</f>
        <v>0</v>
      </c>
      <c r="L45" s="66">
        <f>Products[[#This Row],[Cost]]*(1+($F$1))</f>
        <v>72</v>
      </c>
    </row>
    <row r="46" spans="2:12" x14ac:dyDescent="0.3">
      <c r="B46" t="s">
        <v>82</v>
      </c>
      <c r="C46" t="s">
        <v>61</v>
      </c>
      <c r="D46" t="s">
        <v>14</v>
      </c>
      <c r="E46" s="1" t="s">
        <v>163</v>
      </c>
      <c r="F46" s="7">
        <v>14</v>
      </c>
      <c r="G46" s="6">
        <f>Products[[#This Row],[Qty Sold]]</f>
        <v>300</v>
      </c>
      <c r="H46" s="22">
        <f>SUMIF('Data Entry'!$F$3:$F$99998,Products[[#This Row],[Product/ Service Name]],'Data Entry'!$I$3:$I$99998)</f>
        <v>300</v>
      </c>
      <c r="I46" s="21">
        <f>Products[[#This Row],[Qty Purchased]]-Products[[#This Row],[Qty Sold]]</f>
        <v>0</v>
      </c>
      <c r="J46" s="22">
        <f>Products[[#This Row],[Qty Purchased]]*Products[[#This Row],[Cost]]</f>
        <v>4200</v>
      </c>
      <c r="K46" s="22">
        <f>Products[[#This Row],[Cost]]*Products[[#This Row],[Inventory Qty Balance]]</f>
        <v>0</v>
      </c>
      <c r="L46" s="66">
        <f>Products[[#This Row],[Cost]]*(1+($F$1))</f>
        <v>16.8</v>
      </c>
    </row>
    <row r="47" spans="2:12" x14ac:dyDescent="0.3">
      <c r="B47" t="s">
        <v>83</v>
      </c>
      <c r="C47" t="s">
        <v>62</v>
      </c>
      <c r="D47" t="s">
        <v>14</v>
      </c>
      <c r="E47" s="1" t="s">
        <v>163</v>
      </c>
      <c r="F47" s="7">
        <v>15</v>
      </c>
      <c r="G47" s="6">
        <f>Products[[#This Row],[Qty Sold]]</f>
        <v>300</v>
      </c>
      <c r="H47" s="22">
        <f>SUMIF('Data Entry'!$F$3:$F$99998,Products[[#This Row],[Product/ Service Name]],'Data Entry'!$I$3:$I$99998)</f>
        <v>300</v>
      </c>
      <c r="I47" s="21">
        <f>Products[[#This Row],[Qty Purchased]]-Products[[#This Row],[Qty Sold]]</f>
        <v>0</v>
      </c>
      <c r="J47" s="22">
        <f>Products[[#This Row],[Qty Purchased]]*Products[[#This Row],[Cost]]</f>
        <v>4500</v>
      </c>
      <c r="K47" s="22">
        <f>Products[[#This Row],[Cost]]*Products[[#This Row],[Inventory Qty Balance]]</f>
        <v>0</v>
      </c>
      <c r="L47" s="66">
        <f>Products[[#This Row],[Cost]]*(1+($F$1))</f>
        <v>18</v>
      </c>
    </row>
    <row r="48" spans="2:12" x14ac:dyDescent="0.3">
      <c r="B48" t="s">
        <v>84</v>
      </c>
      <c r="C48" t="s">
        <v>63</v>
      </c>
      <c r="D48" t="s">
        <v>14</v>
      </c>
      <c r="E48" s="1" t="s">
        <v>163</v>
      </c>
      <c r="F48" s="7">
        <v>4</v>
      </c>
      <c r="G48" s="6">
        <f>Products[[#This Row],[Qty Sold]]</f>
        <v>350</v>
      </c>
      <c r="H48" s="22">
        <f>SUMIF('Data Entry'!$F$3:$F$99998,Products[[#This Row],[Product/ Service Name]],'Data Entry'!$I$3:$I$99998)</f>
        <v>350</v>
      </c>
      <c r="I48" s="21">
        <f>Products[[#This Row],[Qty Purchased]]-Products[[#This Row],[Qty Sold]]</f>
        <v>0</v>
      </c>
      <c r="J48" s="22">
        <f>Products[[#This Row],[Qty Purchased]]*Products[[#This Row],[Cost]]</f>
        <v>1400</v>
      </c>
      <c r="K48" s="22">
        <f>Products[[#This Row],[Cost]]*Products[[#This Row],[Inventory Qty Balance]]</f>
        <v>0</v>
      </c>
      <c r="L48" s="66">
        <f>Products[[#This Row],[Cost]]*(1+($F$1))</f>
        <v>4.8</v>
      </c>
    </row>
  </sheetData>
  <conditionalFormatting sqref="I2:I1048576">
    <cfRule type="cellIs" dxfId="41" priority="1" operator="lessThan">
      <formula>0</formula>
    </cfRule>
  </conditionalFormatting>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V713"/>
  <sheetViews>
    <sheetView showGridLines="0" zoomScale="80" zoomScaleNormal="80" workbookViewId="0">
      <pane xSplit="2" ySplit="2" topLeftCell="C3" activePane="bottomRight" state="frozen"/>
      <selection pane="topRight" activeCell="C1" sqref="C1"/>
      <selection pane="bottomLeft" activeCell="A3" sqref="A3"/>
      <selection pane="bottomRight" activeCell="E1" sqref="E1"/>
    </sheetView>
  </sheetViews>
  <sheetFormatPr defaultRowHeight="14.4" x14ac:dyDescent="0.3"/>
  <cols>
    <col min="1" max="1" width="2.5546875" customWidth="1"/>
    <col min="2" max="2" width="17.44140625" style="53" bestFit="1" customWidth="1"/>
    <col min="3" max="3" width="12.33203125" style="47" bestFit="1" customWidth="1"/>
    <col min="4" max="5" width="12.33203125" style="47" customWidth="1"/>
    <col min="6" max="6" width="22.6640625" customWidth="1"/>
    <col min="7" max="7" width="19.88671875" customWidth="1"/>
    <col min="8" max="8" width="26.5546875" bestFit="1" customWidth="1"/>
    <col min="9" max="9" width="14.5546875" customWidth="1"/>
    <col min="10" max="10" width="13" customWidth="1"/>
    <col min="11" max="11" width="17.44140625" style="12" bestFit="1" customWidth="1"/>
    <col min="12" max="12" width="26.109375" style="19" bestFit="1" customWidth="1"/>
    <col min="13" max="13" width="19.6640625" style="19" bestFit="1" customWidth="1"/>
    <col min="14" max="14" width="21.77734375" customWidth="1"/>
    <col min="15" max="15" width="21.77734375" style="11" customWidth="1"/>
    <col min="16" max="16" width="21.77734375" customWidth="1"/>
    <col min="17" max="18" width="13" style="19" customWidth="1"/>
    <col min="19" max="19" width="26.109375" style="19" bestFit="1" customWidth="1"/>
    <col min="20" max="20" width="19.6640625" style="19" bestFit="1" customWidth="1"/>
    <col min="21" max="21" width="11.21875" bestFit="1" customWidth="1"/>
    <col min="22" max="22" width="10.21875" bestFit="1" customWidth="1"/>
  </cols>
  <sheetData>
    <row r="1" spans="2:22" s="11" customFormat="1" x14ac:dyDescent="0.3">
      <c r="B1" s="53"/>
      <c r="C1" s="47"/>
      <c r="D1" s="47"/>
      <c r="E1" s="47"/>
      <c r="F1" s="5"/>
      <c r="G1" s="5"/>
      <c r="H1" s="5"/>
      <c r="I1" s="5"/>
      <c r="K1" s="27">
        <f>SUBTOTAL(9,K3:K99998)</f>
        <v>456678</v>
      </c>
      <c r="L1" s="29">
        <f>SUBTOTAL(9,L3:L99998)</f>
        <v>45667.80000000001</v>
      </c>
      <c r="M1" s="29">
        <f>SUBTOTAL(9,M3:M99998)</f>
        <v>502345.80000000086</v>
      </c>
      <c r="Q1" s="29">
        <f t="shared" ref="Q1:R1" si="0">SUBTOTAL(9,Q3:Q99998)</f>
        <v>380565</v>
      </c>
      <c r="R1" s="29">
        <f t="shared" si="0"/>
        <v>76113</v>
      </c>
      <c r="S1" s="29">
        <f>SUBTOTAL(9,S3:S99998)</f>
        <v>38056.5</v>
      </c>
      <c r="T1" s="29">
        <f>SUBTOTAL(9,T3:T99998)</f>
        <v>7611.2999999999874</v>
      </c>
      <c r="U1" s="16"/>
      <c r="V1" s="16"/>
    </row>
    <row r="2" spans="2:22" s="3" customFormat="1" x14ac:dyDescent="0.3">
      <c r="B2" s="54" t="s">
        <v>0</v>
      </c>
      <c r="C2" s="48" t="s">
        <v>204</v>
      </c>
      <c r="D2" s="48" t="s">
        <v>212</v>
      </c>
      <c r="E2" s="48" t="s">
        <v>225</v>
      </c>
      <c r="F2" s="4" t="s">
        <v>1</v>
      </c>
      <c r="G2" s="4" t="s">
        <v>2</v>
      </c>
      <c r="H2" s="4" t="s">
        <v>3</v>
      </c>
      <c r="I2" s="4" t="s">
        <v>4</v>
      </c>
      <c r="J2" s="4" t="s">
        <v>5</v>
      </c>
      <c r="K2" s="26" t="s">
        <v>194</v>
      </c>
      <c r="L2" s="13" t="s">
        <v>175</v>
      </c>
      <c r="M2" s="14" t="s">
        <v>173</v>
      </c>
      <c r="N2" s="4" t="s">
        <v>8</v>
      </c>
      <c r="O2" s="34" t="s">
        <v>9</v>
      </c>
      <c r="P2" s="4" t="s">
        <v>10</v>
      </c>
      <c r="Q2" s="30" t="s">
        <v>6</v>
      </c>
      <c r="R2" s="30" t="s">
        <v>7</v>
      </c>
      <c r="S2" s="40" t="s">
        <v>174</v>
      </c>
      <c r="T2" s="41" t="s">
        <v>176</v>
      </c>
    </row>
    <row r="3" spans="2:22" x14ac:dyDescent="0.3">
      <c r="B3" s="55">
        <v>45658</v>
      </c>
      <c r="C3" s="50">
        <f>MONTH(Transactions[[#This Row],[Date]])</f>
        <v>1</v>
      </c>
      <c r="D3" s="50" t="s">
        <v>213</v>
      </c>
      <c r="E3" s="50" t="s">
        <v>13</v>
      </c>
      <c r="F3" s="33" t="s">
        <v>87</v>
      </c>
      <c r="G3" s="33" t="s">
        <v>106</v>
      </c>
      <c r="H3" s="33" t="s">
        <v>167</v>
      </c>
      <c r="I3" s="33">
        <v>100</v>
      </c>
      <c r="J3" s="24">
        <f>IFERROR(VLOOKUP(Transactions[[#This Row],[Product/ Service Name]],Products[[Product/ Service Name]:[Unit Sales Price]],10,FALSE),"-")</f>
        <v>60</v>
      </c>
      <c r="K3" s="27">
        <f>IFERROR(Transactions[[#This Row],[Unit Price]]*Transactions[[#This Row],[Quantity Sold]],"-")</f>
        <v>6000</v>
      </c>
      <c r="L3" s="31">
        <f>IFERROR(Transactions[[#This Row],[Net of Sale]]*Assumptions!$C$1,"-")</f>
        <v>600</v>
      </c>
      <c r="M3" s="31">
        <f>IFERROR(Transactions[[#This Row],[Net of Sale]]*(1+Assumptions!$C$1),"-")</f>
        <v>6600.0000000000009</v>
      </c>
      <c r="N3" s="33" t="s">
        <v>186</v>
      </c>
      <c r="O3" s="35" t="s">
        <v>177</v>
      </c>
      <c r="P3" s="33" t="s">
        <v>191</v>
      </c>
      <c r="Q3" s="31">
        <f>IFERROR((VLOOKUP(Transactions[[#This Row],[Product/ Service Name]],Products[[Product/ Service Name]:[Unit Sales Price]],4,FALSE))*Transactions[[#This Row],[Quantity Sold]],"-")</f>
        <v>5000</v>
      </c>
      <c r="R3" s="31">
        <f>IFERROR(Transactions[[#This Row],[Net of Sale]]-Transactions[[#This Row],[COGS]],"-")</f>
        <v>1000</v>
      </c>
      <c r="S3" s="31">
        <f>IFERROR(Transactions[[#This Row],[COGS]]*Assumptions!$C$1,"-")</f>
        <v>500</v>
      </c>
      <c r="T3" s="31">
        <f>IFERROR(Transactions[[#This Row],[Output VAT(Liability)]]-Transactions[[#This Row],[Input VAT (Assets)]],"-")</f>
        <v>100</v>
      </c>
    </row>
    <row r="4" spans="2:22" x14ac:dyDescent="0.3">
      <c r="B4" s="55">
        <v>45659</v>
      </c>
      <c r="C4" s="50">
        <f>MONTH(Transactions[[#This Row],[Date]])</f>
        <v>1</v>
      </c>
      <c r="D4" s="50" t="s">
        <v>213</v>
      </c>
      <c r="E4" s="50" t="s">
        <v>13</v>
      </c>
      <c r="F4" s="33" t="s">
        <v>88</v>
      </c>
      <c r="G4" s="33" t="s">
        <v>106</v>
      </c>
      <c r="H4" s="33" t="s">
        <v>167</v>
      </c>
      <c r="I4" s="33">
        <v>101</v>
      </c>
      <c r="J4" s="24">
        <f>IFERROR(VLOOKUP(Transactions[[#This Row],[Product/ Service Name]],Products[[Product/ Service Name]:[Unit Sales Price]],10,FALSE),"-")</f>
        <v>36</v>
      </c>
      <c r="K4" s="27">
        <f>IFERROR(Transactions[[#This Row],[Unit Price]]*Transactions[[#This Row],[Quantity Sold]],"-")</f>
        <v>3636</v>
      </c>
      <c r="L4" s="31">
        <f>IFERROR(Transactions[[#This Row],[Net of Sale]]*Assumptions!$C$1,"-")</f>
        <v>363.6</v>
      </c>
      <c r="M4" s="31">
        <f>IFERROR(Transactions[[#This Row],[Net of Sale]]*(1+Assumptions!$C$1),"-")</f>
        <v>3999.6000000000004</v>
      </c>
      <c r="N4" s="33" t="s">
        <v>189</v>
      </c>
      <c r="O4" s="35" t="s">
        <v>179</v>
      </c>
      <c r="P4" s="33" t="s">
        <v>192</v>
      </c>
      <c r="Q4" s="31">
        <f>IFERROR((VLOOKUP(Transactions[[#This Row],[Product/ Service Name]],Products[[Product/ Service Name]:[Unit Sales Price]],4,FALSE))*Transactions[[#This Row],[Quantity Sold]],"-")</f>
        <v>3030</v>
      </c>
      <c r="R4" s="31">
        <f>IFERROR(Transactions[[#This Row],[Net of Sale]]-Transactions[[#This Row],[COGS]],"-")</f>
        <v>606</v>
      </c>
      <c r="S4" s="31">
        <f>IFERROR(Transactions[[#This Row],[COGS]]*Assumptions!$C$1,"-")</f>
        <v>303</v>
      </c>
      <c r="T4" s="31">
        <f>IFERROR(Transactions[[#This Row],[Output VAT(Liability)]]-Transactions[[#This Row],[Input VAT (Assets)]],"-")</f>
        <v>60.600000000000023</v>
      </c>
    </row>
    <row r="5" spans="2:22" x14ac:dyDescent="0.3">
      <c r="B5" s="55">
        <v>45659</v>
      </c>
      <c r="C5" s="50">
        <f>MONTH(Transactions[[#This Row],[Date]])</f>
        <v>1</v>
      </c>
      <c r="D5" s="50" t="s">
        <v>213</v>
      </c>
      <c r="E5" s="50" t="s">
        <v>13</v>
      </c>
      <c r="F5" s="33" t="s">
        <v>90</v>
      </c>
      <c r="G5" s="33" t="s">
        <v>106</v>
      </c>
      <c r="H5" s="33" t="s">
        <v>170</v>
      </c>
      <c r="I5" s="33">
        <v>3</v>
      </c>
      <c r="J5" s="24">
        <f>IFERROR(VLOOKUP(Transactions[[#This Row],[Product/ Service Name]],Products[[Product/ Service Name]:[Unit Sales Price]],10,FALSE),"-")</f>
        <v>72</v>
      </c>
      <c r="K5" s="27">
        <f>IFERROR(Transactions[[#This Row],[Unit Price]]*Transactions[[#This Row],[Quantity Sold]],"-")</f>
        <v>216</v>
      </c>
      <c r="L5" s="31">
        <f>IFERROR(Transactions[[#This Row],[Net of Sale]]*Assumptions!$C$1,"-")</f>
        <v>21.6</v>
      </c>
      <c r="M5" s="31">
        <f>IFERROR(Transactions[[#This Row],[Net of Sale]]*(1+Assumptions!$C$1),"-")</f>
        <v>237.60000000000002</v>
      </c>
      <c r="N5" s="33" t="s">
        <v>187</v>
      </c>
      <c r="O5" s="35" t="s">
        <v>185</v>
      </c>
      <c r="P5" s="33" t="s">
        <v>191</v>
      </c>
      <c r="Q5" s="31">
        <f>IFERROR((VLOOKUP(Transactions[[#This Row],[Product/ Service Name]],Products[[Product/ Service Name]:[Unit Sales Price]],4,FALSE))*Transactions[[#This Row],[Quantity Sold]],"-")</f>
        <v>180</v>
      </c>
      <c r="R5" s="31">
        <f>IFERROR(Transactions[[#This Row],[Net of Sale]]-Transactions[[#This Row],[COGS]],"-")</f>
        <v>36</v>
      </c>
      <c r="S5" s="31">
        <f>IFERROR(Transactions[[#This Row],[COGS]]*Assumptions!$C$1,"-")</f>
        <v>18</v>
      </c>
      <c r="T5" s="31">
        <f>IFERROR(Transactions[[#This Row],[Output VAT(Liability)]]-Transactions[[#This Row],[Input VAT (Assets)]],"-")</f>
        <v>3.6000000000000014</v>
      </c>
    </row>
    <row r="6" spans="2:22" x14ac:dyDescent="0.3">
      <c r="B6" s="55">
        <v>45660</v>
      </c>
      <c r="C6" s="50">
        <f>MONTH(Transactions[[#This Row],[Date]])</f>
        <v>1</v>
      </c>
      <c r="D6" s="50" t="s">
        <v>213</v>
      </c>
      <c r="E6" s="50" t="s">
        <v>13</v>
      </c>
      <c r="F6" s="33" t="s">
        <v>89</v>
      </c>
      <c r="G6" s="33" t="s">
        <v>106</v>
      </c>
      <c r="H6" s="33" t="s">
        <v>167</v>
      </c>
      <c r="I6" s="33">
        <v>102</v>
      </c>
      <c r="J6" s="24">
        <f>IFERROR(VLOOKUP(Transactions[[#This Row],[Product/ Service Name]],Products[[Product/ Service Name]:[Unit Sales Price]],10,FALSE),"-")</f>
        <v>48</v>
      </c>
      <c r="K6" s="27">
        <f>IFERROR(Transactions[[#This Row],[Unit Price]]*Transactions[[#This Row],[Quantity Sold]],"-")</f>
        <v>4896</v>
      </c>
      <c r="L6" s="31">
        <f>IFERROR(Transactions[[#This Row],[Net of Sale]]*Assumptions!$C$1,"-")</f>
        <v>489.6</v>
      </c>
      <c r="M6" s="31">
        <f>IFERROR(Transactions[[#This Row],[Net of Sale]]*(1+Assumptions!$C$1),"-")</f>
        <v>5385.6</v>
      </c>
      <c r="N6" s="33" t="s">
        <v>186</v>
      </c>
      <c r="O6" s="35" t="s">
        <v>180</v>
      </c>
      <c r="P6" s="33" t="s">
        <v>192</v>
      </c>
      <c r="Q6" s="31">
        <f>IFERROR((VLOOKUP(Transactions[[#This Row],[Product/ Service Name]],Products[[Product/ Service Name]:[Unit Sales Price]],4,FALSE))*Transactions[[#This Row],[Quantity Sold]],"-")</f>
        <v>4080</v>
      </c>
      <c r="R6" s="31">
        <f>IFERROR(Transactions[[#This Row],[Net of Sale]]-Transactions[[#This Row],[COGS]],"-")</f>
        <v>816</v>
      </c>
      <c r="S6" s="31">
        <f>IFERROR(Transactions[[#This Row],[COGS]]*Assumptions!$C$1,"-")</f>
        <v>408</v>
      </c>
      <c r="T6" s="31">
        <f>IFERROR(Transactions[[#This Row],[Output VAT(Liability)]]-Transactions[[#This Row],[Input VAT (Assets)]],"-")</f>
        <v>81.600000000000023</v>
      </c>
    </row>
    <row r="7" spans="2:22" x14ac:dyDescent="0.3">
      <c r="B7" s="55">
        <v>45662</v>
      </c>
      <c r="C7" s="50">
        <f>MONTH(Transactions[[#This Row],[Date]])</f>
        <v>1</v>
      </c>
      <c r="D7" s="50" t="s">
        <v>213</v>
      </c>
      <c r="E7" s="50" t="s">
        <v>13</v>
      </c>
      <c r="F7" s="33" t="s">
        <v>91</v>
      </c>
      <c r="G7" s="33" t="s">
        <v>106</v>
      </c>
      <c r="H7" s="33" t="s">
        <v>171</v>
      </c>
      <c r="I7" s="33">
        <v>15</v>
      </c>
      <c r="J7" s="24">
        <f>IFERROR(VLOOKUP(Transactions[[#This Row],[Product/ Service Name]],Products[[Product/ Service Name]:[Unit Sales Price]],10,FALSE),"-")</f>
        <v>15.6</v>
      </c>
      <c r="K7" s="27">
        <f>IFERROR(Transactions[[#This Row],[Unit Price]]*Transactions[[#This Row],[Quantity Sold]],"-")</f>
        <v>234</v>
      </c>
      <c r="L7" s="31">
        <f>IFERROR(Transactions[[#This Row],[Net of Sale]]*Assumptions!$C$1,"-")</f>
        <v>23.400000000000002</v>
      </c>
      <c r="M7" s="31">
        <f>IFERROR(Transactions[[#This Row],[Net of Sale]]*(1+Assumptions!$C$1),"-")</f>
        <v>257.40000000000003</v>
      </c>
      <c r="N7" s="33" t="s">
        <v>187</v>
      </c>
      <c r="O7" s="35" t="s">
        <v>185</v>
      </c>
      <c r="P7" s="33" t="s">
        <v>191</v>
      </c>
      <c r="Q7" s="31">
        <f>IFERROR((VLOOKUP(Transactions[[#This Row],[Product/ Service Name]],Products[[Product/ Service Name]:[Unit Sales Price]],4,FALSE))*Transactions[[#This Row],[Quantity Sold]],"-")</f>
        <v>195</v>
      </c>
      <c r="R7" s="31">
        <f>IFERROR(Transactions[[#This Row],[Net of Sale]]-Transactions[[#This Row],[COGS]],"-")</f>
        <v>39</v>
      </c>
      <c r="S7" s="31">
        <f>IFERROR(Transactions[[#This Row],[COGS]]*Assumptions!$C$1,"-")</f>
        <v>19.5</v>
      </c>
      <c r="T7" s="31">
        <f>IFERROR(Transactions[[#This Row],[Output VAT(Liability)]]-Transactions[[#This Row],[Input VAT (Assets)]],"-")</f>
        <v>3.9000000000000021</v>
      </c>
    </row>
    <row r="8" spans="2:22" x14ac:dyDescent="0.3">
      <c r="B8" s="55">
        <v>45663</v>
      </c>
      <c r="C8" s="50">
        <f>MONTH(Transactions[[#This Row],[Date]])</f>
        <v>1</v>
      </c>
      <c r="D8" s="50" t="s">
        <v>213</v>
      </c>
      <c r="E8" s="50" t="s">
        <v>13</v>
      </c>
      <c r="F8" s="33" t="s">
        <v>92</v>
      </c>
      <c r="G8" s="33" t="s">
        <v>106</v>
      </c>
      <c r="H8" s="33" t="s">
        <v>172</v>
      </c>
      <c r="I8" s="33">
        <v>20</v>
      </c>
      <c r="J8" s="24">
        <f>IFERROR(VLOOKUP(Transactions[[#This Row],[Product/ Service Name]],Products[[Product/ Service Name]:[Unit Sales Price]],10,FALSE),"-")</f>
        <v>19.2</v>
      </c>
      <c r="K8" s="27">
        <f>IFERROR(Transactions[[#This Row],[Unit Price]]*Transactions[[#This Row],[Quantity Sold]],"-")</f>
        <v>384</v>
      </c>
      <c r="L8" s="31">
        <f>IFERROR(Transactions[[#This Row],[Net of Sale]]*Assumptions!$C$1,"-")</f>
        <v>38.400000000000006</v>
      </c>
      <c r="M8" s="31">
        <f>IFERROR(Transactions[[#This Row],[Net of Sale]]*(1+Assumptions!$C$1),"-")</f>
        <v>422.40000000000003</v>
      </c>
      <c r="N8" s="33" t="s">
        <v>188</v>
      </c>
      <c r="O8" s="35" t="s">
        <v>181</v>
      </c>
      <c r="P8" s="33" t="s">
        <v>191</v>
      </c>
      <c r="Q8" s="31">
        <f>IFERROR((VLOOKUP(Transactions[[#This Row],[Product/ Service Name]],Products[[Product/ Service Name]:[Unit Sales Price]],4,FALSE))*Transactions[[#This Row],[Quantity Sold]],"-")</f>
        <v>320</v>
      </c>
      <c r="R8" s="31">
        <f>IFERROR(Transactions[[#This Row],[Net of Sale]]-Transactions[[#This Row],[COGS]],"-")</f>
        <v>64</v>
      </c>
      <c r="S8" s="31">
        <f>IFERROR(Transactions[[#This Row],[COGS]]*Assumptions!$C$1,"-")</f>
        <v>32</v>
      </c>
      <c r="T8" s="31">
        <f>IFERROR(Transactions[[#This Row],[Output VAT(Liability)]]-Transactions[[#This Row],[Input VAT (Assets)]],"-")</f>
        <v>6.4000000000000057</v>
      </c>
    </row>
    <row r="9" spans="2:22" x14ac:dyDescent="0.3">
      <c r="B9" s="55">
        <v>45664</v>
      </c>
      <c r="C9" s="50">
        <f>MONTH(Transactions[[#This Row],[Date]])</f>
        <v>1</v>
      </c>
      <c r="D9" s="50" t="s">
        <v>213</v>
      </c>
      <c r="E9" s="50" t="s">
        <v>13</v>
      </c>
      <c r="F9" s="33" t="s">
        <v>93</v>
      </c>
      <c r="G9" s="33" t="s">
        <v>106</v>
      </c>
      <c r="H9" s="33" t="s">
        <v>167</v>
      </c>
      <c r="I9" s="33">
        <v>20</v>
      </c>
      <c r="J9" s="24">
        <f>IFERROR(VLOOKUP(Transactions[[#This Row],[Product/ Service Name]],Products[[Product/ Service Name]:[Unit Sales Price]],10,FALSE),"-")</f>
        <v>30</v>
      </c>
      <c r="K9" s="27">
        <f>IFERROR(Transactions[[#This Row],[Unit Price]]*Transactions[[#This Row],[Quantity Sold]],"-")</f>
        <v>600</v>
      </c>
      <c r="L9" s="31">
        <f>IFERROR(Transactions[[#This Row],[Net of Sale]]*Assumptions!$C$1,"-")</f>
        <v>60</v>
      </c>
      <c r="M9" s="31">
        <f>IFERROR(Transactions[[#This Row],[Net of Sale]]*(1+Assumptions!$C$1),"-")</f>
        <v>660</v>
      </c>
      <c r="N9" s="33" t="s">
        <v>189</v>
      </c>
      <c r="O9" s="35" t="s">
        <v>182</v>
      </c>
      <c r="P9" s="33" t="s">
        <v>193</v>
      </c>
      <c r="Q9" s="31">
        <f>IFERROR((VLOOKUP(Transactions[[#This Row],[Product/ Service Name]],Products[[Product/ Service Name]:[Unit Sales Price]],4,FALSE))*Transactions[[#This Row],[Quantity Sold]],"-")</f>
        <v>500</v>
      </c>
      <c r="R9" s="31">
        <f>IFERROR(Transactions[[#This Row],[Net of Sale]]-Transactions[[#This Row],[COGS]],"-")</f>
        <v>100</v>
      </c>
      <c r="S9" s="31">
        <f>IFERROR(Transactions[[#This Row],[COGS]]*Assumptions!$C$1,"-")</f>
        <v>50</v>
      </c>
      <c r="T9" s="31">
        <f>IFERROR(Transactions[[#This Row],[Output VAT(Liability)]]-Transactions[[#This Row],[Input VAT (Assets)]],"-")</f>
        <v>10</v>
      </c>
    </row>
    <row r="10" spans="2:22" x14ac:dyDescent="0.3">
      <c r="B10" s="55">
        <v>45664</v>
      </c>
      <c r="C10" s="50">
        <f>MONTH(Transactions[[#This Row],[Date]])</f>
        <v>1</v>
      </c>
      <c r="D10" s="50" t="s">
        <v>213</v>
      </c>
      <c r="E10" s="50" t="s">
        <v>13</v>
      </c>
      <c r="F10" s="33" t="s">
        <v>94</v>
      </c>
      <c r="G10" s="33" t="s">
        <v>112</v>
      </c>
      <c r="H10" s="33" t="s">
        <v>168</v>
      </c>
      <c r="I10" s="33">
        <v>20</v>
      </c>
      <c r="J10" s="24">
        <f>IFERROR(VLOOKUP(Transactions[[#This Row],[Product/ Service Name]],Products[[Product/ Service Name]:[Unit Sales Price]],10,FALSE),"-")</f>
        <v>108</v>
      </c>
      <c r="K10" s="27">
        <f>IFERROR(Transactions[[#This Row],[Unit Price]]*Transactions[[#This Row],[Quantity Sold]],"-")</f>
        <v>2160</v>
      </c>
      <c r="L10" s="31">
        <f>IFERROR(Transactions[[#This Row],[Net of Sale]]*Assumptions!$C$1,"-")</f>
        <v>216</v>
      </c>
      <c r="M10" s="31">
        <f>IFERROR(Transactions[[#This Row],[Net of Sale]]*(1+Assumptions!$C$1),"-")</f>
        <v>2376</v>
      </c>
      <c r="N10" s="33" t="s">
        <v>188</v>
      </c>
      <c r="O10" s="35" t="s">
        <v>184</v>
      </c>
      <c r="P10" s="33" t="s">
        <v>191</v>
      </c>
      <c r="Q10" s="31">
        <f>IFERROR((VLOOKUP(Transactions[[#This Row],[Product/ Service Name]],Products[[Product/ Service Name]:[Unit Sales Price]],4,FALSE))*Transactions[[#This Row],[Quantity Sold]],"-")</f>
        <v>1800</v>
      </c>
      <c r="R10" s="31">
        <f>IFERROR(Transactions[[#This Row],[Net of Sale]]-Transactions[[#This Row],[COGS]],"-")</f>
        <v>360</v>
      </c>
      <c r="S10" s="31">
        <f>IFERROR(Transactions[[#This Row],[COGS]]*Assumptions!$C$1,"-")</f>
        <v>180</v>
      </c>
      <c r="T10" s="31">
        <f>IFERROR(Transactions[[#This Row],[Output VAT(Liability)]]-Transactions[[#This Row],[Input VAT (Assets)]],"-")</f>
        <v>36</v>
      </c>
    </row>
    <row r="11" spans="2:22" x14ac:dyDescent="0.3">
      <c r="B11" s="55">
        <v>45665</v>
      </c>
      <c r="C11" s="50">
        <f>MONTH(Transactions[[#This Row],[Date]])</f>
        <v>1</v>
      </c>
      <c r="D11" s="50" t="s">
        <v>213</v>
      </c>
      <c r="E11" s="50" t="s">
        <v>13</v>
      </c>
      <c r="F11" s="33" t="s">
        <v>42</v>
      </c>
      <c r="G11" s="33" t="s">
        <v>106</v>
      </c>
      <c r="H11" s="33" t="s">
        <v>169</v>
      </c>
      <c r="I11" s="33">
        <v>20</v>
      </c>
      <c r="J11" s="24">
        <f>IFERROR(VLOOKUP(Transactions[[#This Row],[Product/ Service Name]],Products[[Product/ Service Name]:[Unit Sales Price]],10,FALSE),"-")</f>
        <v>18</v>
      </c>
      <c r="K11" s="27">
        <f>IFERROR(Transactions[[#This Row],[Unit Price]]*Transactions[[#This Row],[Quantity Sold]],"-")</f>
        <v>360</v>
      </c>
      <c r="L11" s="31">
        <f>IFERROR(Transactions[[#This Row],[Net of Sale]]*Assumptions!$C$1,"-")</f>
        <v>36</v>
      </c>
      <c r="M11" s="31">
        <f>IFERROR(Transactions[[#This Row],[Net of Sale]]*(1+Assumptions!$C$1),"-")</f>
        <v>396.00000000000006</v>
      </c>
      <c r="N11" s="33" t="s">
        <v>188</v>
      </c>
      <c r="O11" s="35" t="s">
        <v>183</v>
      </c>
      <c r="P11" s="33" t="s">
        <v>192</v>
      </c>
      <c r="Q11" s="31">
        <f>IFERROR((VLOOKUP(Transactions[[#This Row],[Product/ Service Name]],Products[[Product/ Service Name]:[Unit Sales Price]],4,FALSE))*Transactions[[#This Row],[Quantity Sold]],"-")</f>
        <v>300</v>
      </c>
      <c r="R11" s="31">
        <f>IFERROR(Transactions[[#This Row],[Net of Sale]]-Transactions[[#This Row],[COGS]],"-")</f>
        <v>60</v>
      </c>
      <c r="S11" s="31">
        <f>IFERROR(Transactions[[#This Row],[COGS]]*Assumptions!$C$1,"-")</f>
        <v>30</v>
      </c>
      <c r="T11" s="31">
        <f>IFERROR(Transactions[[#This Row],[Output VAT(Liability)]]-Transactions[[#This Row],[Input VAT (Assets)]],"-")</f>
        <v>6</v>
      </c>
    </row>
    <row r="12" spans="2:22" x14ac:dyDescent="0.3">
      <c r="B12" s="55">
        <v>45665</v>
      </c>
      <c r="C12" s="50">
        <f>MONTH(Transactions[[#This Row],[Date]])</f>
        <v>1</v>
      </c>
      <c r="D12" s="50" t="s">
        <v>213</v>
      </c>
      <c r="E12" s="50" t="s">
        <v>13</v>
      </c>
      <c r="F12" s="33" t="s">
        <v>37</v>
      </c>
      <c r="G12" s="33" t="s">
        <v>110</v>
      </c>
      <c r="H12" s="33" t="s">
        <v>172</v>
      </c>
      <c r="I12" s="33">
        <v>20</v>
      </c>
      <c r="J12" s="24">
        <f>IFERROR(VLOOKUP(Transactions[[#This Row],[Product/ Service Name]],Products[[Product/ Service Name]:[Unit Sales Price]],10,FALSE),"-")</f>
        <v>7.1999999999999993</v>
      </c>
      <c r="K12" s="27">
        <f>IFERROR(Transactions[[#This Row],[Unit Price]]*Transactions[[#This Row],[Quantity Sold]],"-")</f>
        <v>144</v>
      </c>
      <c r="L12" s="31">
        <f>IFERROR(Transactions[[#This Row],[Net of Sale]]*Assumptions!$C$1,"-")</f>
        <v>14.4</v>
      </c>
      <c r="M12" s="31">
        <f>IFERROR(Transactions[[#This Row],[Net of Sale]]*(1+Assumptions!$C$1),"-")</f>
        <v>158.4</v>
      </c>
      <c r="N12" s="33" t="s">
        <v>188</v>
      </c>
      <c r="O12" s="35" t="s">
        <v>185</v>
      </c>
      <c r="P12" s="33" t="s">
        <v>192</v>
      </c>
      <c r="Q12" s="31">
        <f>IFERROR((VLOOKUP(Transactions[[#This Row],[Product/ Service Name]],Products[[Product/ Service Name]:[Unit Sales Price]],4,FALSE))*Transactions[[#This Row],[Quantity Sold]],"-")</f>
        <v>120</v>
      </c>
      <c r="R12" s="31">
        <f>IFERROR(Transactions[[#This Row],[Net of Sale]]-Transactions[[#This Row],[COGS]],"-")</f>
        <v>24</v>
      </c>
      <c r="S12" s="31">
        <f>IFERROR(Transactions[[#This Row],[COGS]]*Assumptions!$C$1,"-")</f>
        <v>12</v>
      </c>
      <c r="T12" s="31">
        <f>IFERROR(Transactions[[#This Row],[Output VAT(Liability)]]-Transactions[[#This Row],[Input VAT (Assets)]],"-")</f>
        <v>2.4000000000000004</v>
      </c>
    </row>
    <row r="13" spans="2:22" x14ac:dyDescent="0.3">
      <c r="B13" s="55">
        <v>45665</v>
      </c>
      <c r="C13" s="50">
        <f>MONTH(Transactions[[#This Row],[Date]])</f>
        <v>1</v>
      </c>
      <c r="D13" s="50" t="s">
        <v>213</v>
      </c>
      <c r="E13" s="50" t="s">
        <v>13</v>
      </c>
      <c r="F13" s="33" t="s">
        <v>44</v>
      </c>
      <c r="G13" s="33" t="s">
        <v>106</v>
      </c>
      <c r="H13" s="33" t="s">
        <v>171</v>
      </c>
      <c r="I13" s="33">
        <v>20</v>
      </c>
      <c r="J13" s="24">
        <f>IFERROR(VLOOKUP(Transactions[[#This Row],[Product/ Service Name]],Products[[Product/ Service Name]:[Unit Sales Price]],10,FALSE),"-")</f>
        <v>9.6</v>
      </c>
      <c r="K13" s="27">
        <f>IFERROR(Transactions[[#This Row],[Unit Price]]*Transactions[[#This Row],[Quantity Sold]],"-")</f>
        <v>192</v>
      </c>
      <c r="L13" s="31">
        <f>IFERROR(Transactions[[#This Row],[Net of Sale]]*Assumptions!$C$1,"-")</f>
        <v>19.200000000000003</v>
      </c>
      <c r="M13" s="31">
        <f>IFERROR(Transactions[[#This Row],[Net of Sale]]*(1+Assumptions!$C$1),"-")</f>
        <v>211.20000000000002</v>
      </c>
      <c r="N13" s="33" t="s">
        <v>190</v>
      </c>
      <c r="O13" s="35" t="s">
        <v>181</v>
      </c>
      <c r="P13" s="33" t="s">
        <v>191</v>
      </c>
      <c r="Q13" s="31">
        <f>IFERROR((VLOOKUP(Transactions[[#This Row],[Product/ Service Name]],Products[[Product/ Service Name]:[Unit Sales Price]],4,FALSE))*Transactions[[#This Row],[Quantity Sold]],"-")</f>
        <v>160</v>
      </c>
      <c r="R13" s="31">
        <f>IFERROR(Transactions[[#This Row],[Net of Sale]]-Transactions[[#This Row],[COGS]],"-")</f>
        <v>32</v>
      </c>
      <c r="S13" s="31">
        <f>IFERROR(Transactions[[#This Row],[COGS]]*Assumptions!$C$1,"-")</f>
        <v>16</v>
      </c>
      <c r="T13" s="31">
        <f>IFERROR(Transactions[[#This Row],[Output VAT(Liability)]]-Transactions[[#This Row],[Input VAT (Assets)]],"-")</f>
        <v>3.2000000000000028</v>
      </c>
    </row>
    <row r="14" spans="2:22" x14ac:dyDescent="0.3">
      <c r="B14" s="55">
        <v>45666</v>
      </c>
      <c r="C14" s="50">
        <f>MONTH(Transactions[[#This Row],[Date]])</f>
        <v>1</v>
      </c>
      <c r="D14" s="50" t="s">
        <v>213</v>
      </c>
      <c r="E14" s="50" t="s">
        <v>13</v>
      </c>
      <c r="F14" s="33" t="s">
        <v>39</v>
      </c>
      <c r="G14" s="33" t="s">
        <v>106</v>
      </c>
      <c r="H14" s="33" t="s">
        <v>172</v>
      </c>
      <c r="I14" s="33">
        <v>20</v>
      </c>
      <c r="J14" s="24">
        <f>IFERROR(VLOOKUP(Transactions[[#This Row],[Product/ Service Name]],Products[[Product/ Service Name]:[Unit Sales Price]],10,FALSE),"-")</f>
        <v>55.199999999999996</v>
      </c>
      <c r="K14" s="27">
        <f>IFERROR(Transactions[[#This Row],[Unit Price]]*Transactions[[#This Row],[Quantity Sold]],"-")</f>
        <v>1104</v>
      </c>
      <c r="L14" s="31">
        <f>IFERROR(Transactions[[#This Row],[Net of Sale]]*Assumptions!$C$1,"-")</f>
        <v>110.4</v>
      </c>
      <c r="M14" s="31">
        <f>IFERROR(Transactions[[#This Row],[Net of Sale]]*(1+Assumptions!$C$1),"-")</f>
        <v>1214.4000000000001</v>
      </c>
      <c r="N14" s="33" t="s">
        <v>190</v>
      </c>
      <c r="O14" s="35" t="s">
        <v>183</v>
      </c>
      <c r="P14" s="33" t="s">
        <v>191</v>
      </c>
      <c r="Q14" s="31">
        <f>IFERROR((VLOOKUP(Transactions[[#This Row],[Product/ Service Name]],Products[[Product/ Service Name]:[Unit Sales Price]],4,FALSE))*Transactions[[#This Row],[Quantity Sold]],"-")</f>
        <v>920</v>
      </c>
      <c r="R14" s="31">
        <f>IFERROR(Transactions[[#This Row],[Net of Sale]]-Transactions[[#This Row],[COGS]],"-")</f>
        <v>184</v>
      </c>
      <c r="S14" s="31">
        <f>IFERROR(Transactions[[#This Row],[COGS]]*Assumptions!$C$1,"-")</f>
        <v>92</v>
      </c>
      <c r="T14" s="31">
        <f>IFERROR(Transactions[[#This Row],[Output VAT(Liability)]]-Transactions[[#This Row],[Input VAT (Assets)]],"-")</f>
        <v>18.400000000000006</v>
      </c>
    </row>
    <row r="15" spans="2:22" x14ac:dyDescent="0.3">
      <c r="B15" s="55">
        <v>45667</v>
      </c>
      <c r="C15" s="50">
        <f>MONTH(Transactions[[#This Row],[Date]])</f>
        <v>1</v>
      </c>
      <c r="D15" s="50" t="s">
        <v>213</v>
      </c>
      <c r="E15" s="50" t="s">
        <v>13</v>
      </c>
      <c r="F15" s="33" t="s">
        <v>40</v>
      </c>
      <c r="G15" s="33" t="s">
        <v>106</v>
      </c>
      <c r="H15" s="33" t="s">
        <v>167</v>
      </c>
      <c r="I15" s="33">
        <v>20</v>
      </c>
      <c r="J15" s="24">
        <f>IFERROR(VLOOKUP(Transactions[[#This Row],[Product/ Service Name]],Products[[Product/ Service Name]:[Unit Sales Price]],10,FALSE),"-")</f>
        <v>26.4</v>
      </c>
      <c r="K15" s="27">
        <f>IFERROR(Transactions[[#This Row],[Unit Price]]*Transactions[[#This Row],[Quantity Sold]],"-")</f>
        <v>528</v>
      </c>
      <c r="L15" s="31">
        <f>IFERROR(Transactions[[#This Row],[Net of Sale]]*Assumptions!$C$1,"-")</f>
        <v>52.800000000000004</v>
      </c>
      <c r="M15" s="31">
        <f>IFERROR(Transactions[[#This Row],[Net of Sale]]*(1+Assumptions!$C$1),"-")</f>
        <v>580.80000000000007</v>
      </c>
      <c r="N15" s="33" t="s">
        <v>190</v>
      </c>
      <c r="O15" s="35" t="s">
        <v>177</v>
      </c>
      <c r="P15" s="33" t="s">
        <v>191</v>
      </c>
      <c r="Q15" s="31">
        <f>IFERROR((VLOOKUP(Transactions[[#This Row],[Product/ Service Name]],Products[[Product/ Service Name]:[Unit Sales Price]],4,FALSE))*Transactions[[#This Row],[Quantity Sold]],"-")</f>
        <v>440</v>
      </c>
      <c r="R15" s="31">
        <f>IFERROR(Transactions[[#This Row],[Net of Sale]]-Transactions[[#This Row],[COGS]],"-")</f>
        <v>88</v>
      </c>
      <c r="S15" s="31">
        <f>IFERROR(Transactions[[#This Row],[COGS]]*Assumptions!$C$1,"-")</f>
        <v>44</v>
      </c>
      <c r="T15" s="31">
        <f>IFERROR(Transactions[[#This Row],[Output VAT(Liability)]]-Transactions[[#This Row],[Input VAT (Assets)]],"-")</f>
        <v>8.8000000000000043</v>
      </c>
    </row>
    <row r="16" spans="2:22" x14ac:dyDescent="0.3">
      <c r="B16" s="55">
        <v>45667</v>
      </c>
      <c r="C16" s="50">
        <f>MONTH(Transactions[[#This Row],[Date]])</f>
        <v>1</v>
      </c>
      <c r="D16" s="50" t="s">
        <v>213</v>
      </c>
      <c r="E16" s="50" t="s">
        <v>13</v>
      </c>
      <c r="F16" s="33" t="s">
        <v>41</v>
      </c>
      <c r="G16" s="33" t="s">
        <v>106</v>
      </c>
      <c r="H16" s="33" t="s">
        <v>168</v>
      </c>
      <c r="I16" s="33">
        <v>20</v>
      </c>
      <c r="J16" s="24">
        <f>IFERROR(VLOOKUP(Transactions[[#This Row],[Product/ Service Name]],Products[[Product/ Service Name]:[Unit Sales Price]],10,FALSE),"-")</f>
        <v>25.2</v>
      </c>
      <c r="K16" s="27">
        <f>IFERROR(Transactions[[#This Row],[Unit Price]]*Transactions[[#This Row],[Quantity Sold]],"-")</f>
        <v>504</v>
      </c>
      <c r="L16" s="31">
        <f>IFERROR(Transactions[[#This Row],[Net of Sale]]*Assumptions!$C$1,"-")</f>
        <v>50.400000000000006</v>
      </c>
      <c r="M16" s="31">
        <f>IFERROR(Transactions[[#This Row],[Net of Sale]]*(1+Assumptions!$C$1),"-")</f>
        <v>554.40000000000009</v>
      </c>
      <c r="N16" s="33" t="s">
        <v>190</v>
      </c>
      <c r="O16" s="35" t="s">
        <v>184</v>
      </c>
      <c r="P16" s="33" t="s">
        <v>191</v>
      </c>
      <c r="Q16" s="31">
        <f>IFERROR((VLOOKUP(Transactions[[#This Row],[Product/ Service Name]],Products[[Product/ Service Name]:[Unit Sales Price]],4,FALSE))*Transactions[[#This Row],[Quantity Sold]],"-")</f>
        <v>420</v>
      </c>
      <c r="R16" s="31">
        <f>IFERROR(Transactions[[#This Row],[Net of Sale]]-Transactions[[#This Row],[COGS]],"-")</f>
        <v>84</v>
      </c>
      <c r="S16" s="31">
        <f>IFERROR(Transactions[[#This Row],[COGS]]*Assumptions!$C$1,"-")</f>
        <v>42</v>
      </c>
      <c r="T16" s="31">
        <f>IFERROR(Transactions[[#This Row],[Output VAT(Liability)]]-Transactions[[#This Row],[Input VAT (Assets)]],"-")</f>
        <v>8.4000000000000057</v>
      </c>
    </row>
    <row r="17" spans="2:20" x14ac:dyDescent="0.3">
      <c r="B17" s="55">
        <v>45668</v>
      </c>
      <c r="C17" s="50">
        <f>MONTH(Transactions[[#This Row],[Date]])</f>
        <v>1</v>
      </c>
      <c r="D17" s="50" t="s">
        <v>213</v>
      </c>
      <c r="E17" s="50" t="s">
        <v>13</v>
      </c>
      <c r="F17" s="33" t="s">
        <v>42</v>
      </c>
      <c r="G17" s="33" t="s">
        <v>106</v>
      </c>
      <c r="H17" s="33" t="s">
        <v>172</v>
      </c>
      <c r="I17" s="33">
        <v>20</v>
      </c>
      <c r="J17" s="24">
        <f>IFERROR(VLOOKUP(Transactions[[#This Row],[Product/ Service Name]],Products[[Product/ Service Name]:[Unit Sales Price]],10,FALSE),"-")</f>
        <v>18</v>
      </c>
      <c r="K17" s="27">
        <f>IFERROR(Transactions[[#This Row],[Unit Price]]*Transactions[[#This Row],[Quantity Sold]],"-")</f>
        <v>360</v>
      </c>
      <c r="L17" s="31">
        <f>IFERROR(Transactions[[#This Row],[Net of Sale]]*Assumptions!$C$1,"-")</f>
        <v>36</v>
      </c>
      <c r="M17" s="31">
        <f>IFERROR(Transactions[[#This Row],[Net of Sale]]*(1+Assumptions!$C$1),"-")</f>
        <v>396.00000000000006</v>
      </c>
      <c r="N17" s="33" t="s">
        <v>190</v>
      </c>
      <c r="O17" s="35" t="s">
        <v>178</v>
      </c>
      <c r="P17" s="33" t="s">
        <v>191</v>
      </c>
      <c r="Q17" s="31">
        <f>IFERROR((VLOOKUP(Transactions[[#This Row],[Product/ Service Name]],Products[[Product/ Service Name]:[Unit Sales Price]],4,FALSE))*Transactions[[#This Row],[Quantity Sold]],"-")</f>
        <v>300</v>
      </c>
      <c r="R17" s="31">
        <f>IFERROR(Transactions[[#This Row],[Net of Sale]]-Transactions[[#This Row],[COGS]],"-")</f>
        <v>60</v>
      </c>
      <c r="S17" s="31">
        <f>IFERROR(Transactions[[#This Row],[COGS]]*Assumptions!$C$1,"-")</f>
        <v>30</v>
      </c>
      <c r="T17" s="31">
        <f>IFERROR(Transactions[[#This Row],[Output VAT(Liability)]]-Transactions[[#This Row],[Input VAT (Assets)]],"-")</f>
        <v>6</v>
      </c>
    </row>
    <row r="18" spans="2:20" x14ac:dyDescent="0.3">
      <c r="B18" s="55">
        <v>45668</v>
      </c>
      <c r="C18" s="50">
        <f>MONTH(Transactions[[#This Row],[Date]])</f>
        <v>1</v>
      </c>
      <c r="D18" s="50" t="s">
        <v>213</v>
      </c>
      <c r="E18" s="50" t="s">
        <v>13</v>
      </c>
      <c r="F18" s="33" t="s">
        <v>43</v>
      </c>
      <c r="G18" s="33" t="s">
        <v>106</v>
      </c>
      <c r="H18" s="33" t="s">
        <v>170</v>
      </c>
      <c r="I18" s="33">
        <v>20</v>
      </c>
      <c r="J18" s="24">
        <f>IFERROR(VLOOKUP(Transactions[[#This Row],[Product/ Service Name]],Products[[Product/ Service Name]:[Unit Sales Price]],10,FALSE),"-")</f>
        <v>10.799999999999999</v>
      </c>
      <c r="K18" s="27">
        <f>IFERROR(Transactions[[#This Row],[Unit Price]]*Transactions[[#This Row],[Quantity Sold]],"-")</f>
        <v>215.99999999999997</v>
      </c>
      <c r="L18" s="31">
        <f>IFERROR(Transactions[[#This Row],[Net of Sale]]*Assumptions!$C$1,"-")</f>
        <v>21.599999999999998</v>
      </c>
      <c r="M18" s="31">
        <f>IFERROR(Transactions[[#This Row],[Net of Sale]]*(1+Assumptions!$C$1),"-")</f>
        <v>237.6</v>
      </c>
      <c r="N18" s="33" t="s">
        <v>190</v>
      </c>
      <c r="O18" s="35" t="s">
        <v>183</v>
      </c>
      <c r="P18" s="33" t="s">
        <v>192</v>
      </c>
      <c r="Q18" s="31">
        <f>IFERROR((VLOOKUP(Transactions[[#This Row],[Product/ Service Name]],Products[[Product/ Service Name]:[Unit Sales Price]],4,FALSE))*Transactions[[#This Row],[Quantity Sold]],"-")</f>
        <v>180</v>
      </c>
      <c r="R18" s="31">
        <f>IFERROR(Transactions[[#This Row],[Net of Sale]]-Transactions[[#This Row],[COGS]],"-")</f>
        <v>35.999999999999972</v>
      </c>
      <c r="S18" s="31">
        <f>IFERROR(Transactions[[#This Row],[COGS]]*Assumptions!$C$1,"-")</f>
        <v>18</v>
      </c>
      <c r="T18" s="31">
        <f>IFERROR(Transactions[[#This Row],[Output VAT(Liability)]]-Transactions[[#This Row],[Input VAT (Assets)]],"-")</f>
        <v>3.5999999999999979</v>
      </c>
    </row>
    <row r="19" spans="2:20" x14ac:dyDescent="0.3">
      <c r="B19" s="55">
        <v>45669</v>
      </c>
      <c r="C19" s="50">
        <f>MONTH(Transactions[[#This Row],[Date]])</f>
        <v>1</v>
      </c>
      <c r="D19" s="50" t="s">
        <v>213</v>
      </c>
      <c r="E19" s="50" t="s">
        <v>13</v>
      </c>
      <c r="F19" s="33" t="s">
        <v>44</v>
      </c>
      <c r="G19" s="33" t="s">
        <v>106</v>
      </c>
      <c r="H19" s="33" t="s">
        <v>171</v>
      </c>
      <c r="I19" s="33">
        <v>20</v>
      </c>
      <c r="J19" s="24">
        <f>IFERROR(VLOOKUP(Transactions[[#This Row],[Product/ Service Name]],Products[[Product/ Service Name]:[Unit Sales Price]],10,FALSE),"-")</f>
        <v>9.6</v>
      </c>
      <c r="K19" s="27">
        <f>IFERROR(Transactions[[#This Row],[Unit Price]]*Transactions[[#This Row],[Quantity Sold]],"-")</f>
        <v>192</v>
      </c>
      <c r="L19" s="31">
        <f>IFERROR(Transactions[[#This Row],[Net of Sale]]*Assumptions!$C$1,"-")</f>
        <v>19.200000000000003</v>
      </c>
      <c r="M19" s="31">
        <f>IFERROR(Transactions[[#This Row],[Net of Sale]]*(1+Assumptions!$C$1),"-")</f>
        <v>211.20000000000002</v>
      </c>
      <c r="N19" s="33" t="s">
        <v>189</v>
      </c>
      <c r="O19" s="35" t="s">
        <v>179</v>
      </c>
      <c r="P19" s="33" t="s">
        <v>192</v>
      </c>
      <c r="Q19" s="31">
        <f>IFERROR((VLOOKUP(Transactions[[#This Row],[Product/ Service Name]],Products[[Product/ Service Name]:[Unit Sales Price]],4,FALSE))*Transactions[[#This Row],[Quantity Sold]],"-")</f>
        <v>160</v>
      </c>
      <c r="R19" s="31">
        <f>IFERROR(Transactions[[#This Row],[Net of Sale]]-Transactions[[#This Row],[COGS]],"-")</f>
        <v>32</v>
      </c>
      <c r="S19" s="31">
        <f>IFERROR(Transactions[[#This Row],[COGS]]*Assumptions!$C$1,"-")</f>
        <v>16</v>
      </c>
      <c r="T19" s="31">
        <f>IFERROR(Transactions[[#This Row],[Output VAT(Liability)]]-Transactions[[#This Row],[Input VAT (Assets)]],"-")</f>
        <v>3.2000000000000028</v>
      </c>
    </row>
    <row r="20" spans="2:20" x14ac:dyDescent="0.3">
      <c r="B20" s="55">
        <v>45670</v>
      </c>
      <c r="C20" s="50">
        <f>MONTH(Transactions[[#This Row],[Date]])</f>
        <v>1</v>
      </c>
      <c r="D20" s="50" t="s">
        <v>213</v>
      </c>
      <c r="E20" s="50" t="s">
        <v>13</v>
      </c>
      <c r="F20" s="33" t="s">
        <v>45</v>
      </c>
      <c r="G20" s="33" t="s">
        <v>106</v>
      </c>
      <c r="H20" s="33" t="s">
        <v>172</v>
      </c>
      <c r="I20" s="33">
        <v>20</v>
      </c>
      <c r="J20" s="24">
        <f>IFERROR(VLOOKUP(Transactions[[#This Row],[Product/ Service Name]],Products[[Product/ Service Name]:[Unit Sales Price]],10,FALSE),"-")</f>
        <v>4.8</v>
      </c>
      <c r="K20" s="27">
        <f>IFERROR(Transactions[[#This Row],[Unit Price]]*Transactions[[#This Row],[Quantity Sold]],"-")</f>
        <v>96</v>
      </c>
      <c r="L20" s="31">
        <f>IFERROR(Transactions[[#This Row],[Net of Sale]]*Assumptions!$C$1,"-")</f>
        <v>9.6000000000000014</v>
      </c>
      <c r="M20" s="31">
        <f>IFERROR(Transactions[[#This Row],[Net of Sale]]*(1+Assumptions!$C$1),"-")</f>
        <v>105.60000000000001</v>
      </c>
      <c r="N20" s="33" t="s">
        <v>190</v>
      </c>
      <c r="O20" s="35" t="s">
        <v>182</v>
      </c>
      <c r="P20" s="33" t="s">
        <v>191</v>
      </c>
      <c r="Q20" s="31">
        <f>IFERROR((VLOOKUP(Transactions[[#This Row],[Product/ Service Name]],Products[[Product/ Service Name]:[Unit Sales Price]],4,FALSE))*Transactions[[#This Row],[Quantity Sold]],"-")</f>
        <v>80</v>
      </c>
      <c r="R20" s="31">
        <f>IFERROR(Transactions[[#This Row],[Net of Sale]]-Transactions[[#This Row],[COGS]],"-")</f>
        <v>16</v>
      </c>
      <c r="S20" s="31">
        <f>IFERROR(Transactions[[#This Row],[COGS]]*Assumptions!$C$1,"-")</f>
        <v>8</v>
      </c>
      <c r="T20" s="31">
        <f>IFERROR(Transactions[[#This Row],[Output VAT(Liability)]]-Transactions[[#This Row],[Input VAT (Assets)]],"-")</f>
        <v>1.6000000000000014</v>
      </c>
    </row>
    <row r="21" spans="2:20" x14ac:dyDescent="0.3">
      <c r="B21" s="55">
        <v>45670</v>
      </c>
      <c r="C21" s="50">
        <f>MONTH(Transactions[[#This Row],[Date]])</f>
        <v>1</v>
      </c>
      <c r="D21" s="50" t="s">
        <v>213</v>
      </c>
      <c r="E21" s="50" t="s">
        <v>13</v>
      </c>
      <c r="F21" s="33" t="s">
        <v>46</v>
      </c>
      <c r="G21" s="33" t="s">
        <v>106</v>
      </c>
      <c r="H21" s="33" t="s">
        <v>167</v>
      </c>
      <c r="I21" s="33">
        <v>20</v>
      </c>
      <c r="J21" s="24">
        <f>IFERROR(VLOOKUP(Transactions[[#This Row],[Product/ Service Name]],Products[[Product/ Service Name]:[Unit Sales Price]],10,FALSE),"-")</f>
        <v>3</v>
      </c>
      <c r="K21" s="27">
        <f>IFERROR(Transactions[[#This Row],[Unit Price]]*Transactions[[#This Row],[Quantity Sold]],"-")</f>
        <v>60</v>
      </c>
      <c r="L21" s="31">
        <f>IFERROR(Transactions[[#This Row],[Net of Sale]]*Assumptions!$C$1,"-")</f>
        <v>6</v>
      </c>
      <c r="M21" s="31">
        <f>IFERROR(Transactions[[#This Row],[Net of Sale]]*(1+Assumptions!$C$1),"-")</f>
        <v>66</v>
      </c>
      <c r="N21" s="33" t="s">
        <v>186</v>
      </c>
      <c r="O21" s="35" t="s">
        <v>180</v>
      </c>
      <c r="P21" s="33" t="s">
        <v>191</v>
      </c>
      <c r="Q21" s="31">
        <f>IFERROR((VLOOKUP(Transactions[[#This Row],[Product/ Service Name]],Products[[Product/ Service Name]:[Unit Sales Price]],4,FALSE))*Transactions[[#This Row],[Quantity Sold]],"-")</f>
        <v>50</v>
      </c>
      <c r="R21" s="31">
        <f>IFERROR(Transactions[[#This Row],[Net of Sale]]-Transactions[[#This Row],[COGS]],"-")</f>
        <v>10</v>
      </c>
      <c r="S21" s="31">
        <f>IFERROR(Transactions[[#This Row],[COGS]]*Assumptions!$C$1,"-")</f>
        <v>5</v>
      </c>
      <c r="T21" s="31">
        <f>IFERROR(Transactions[[#This Row],[Output VAT(Liability)]]-Transactions[[#This Row],[Input VAT (Assets)]],"-")</f>
        <v>1</v>
      </c>
    </row>
    <row r="22" spans="2:20" x14ac:dyDescent="0.3">
      <c r="B22" s="55">
        <v>45670</v>
      </c>
      <c r="C22" s="50">
        <f>MONTH(Transactions[[#This Row],[Date]])</f>
        <v>1</v>
      </c>
      <c r="D22" s="50" t="s">
        <v>213</v>
      </c>
      <c r="E22" s="50" t="s">
        <v>13</v>
      </c>
      <c r="F22" s="33" t="s">
        <v>47</v>
      </c>
      <c r="G22" s="33" t="s">
        <v>106</v>
      </c>
      <c r="H22" s="33" t="s">
        <v>168</v>
      </c>
      <c r="I22" s="33">
        <v>20</v>
      </c>
      <c r="J22" s="24">
        <f>IFERROR(VLOOKUP(Transactions[[#This Row],[Product/ Service Name]],Products[[Product/ Service Name]:[Unit Sales Price]],10,FALSE),"-")</f>
        <v>48</v>
      </c>
      <c r="K22" s="27">
        <f>IFERROR(Transactions[[#This Row],[Unit Price]]*Transactions[[#This Row],[Quantity Sold]],"-")</f>
        <v>960</v>
      </c>
      <c r="L22" s="31">
        <f>IFERROR(Transactions[[#This Row],[Net of Sale]]*Assumptions!$C$1,"-")</f>
        <v>96</v>
      </c>
      <c r="M22" s="31">
        <f>IFERROR(Transactions[[#This Row],[Net of Sale]]*(1+Assumptions!$C$1),"-")</f>
        <v>1056</v>
      </c>
      <c r="N22" s="33" t="s">
        <v>186</v>
      </c>
      <c r="O22" s="35" t="s">
        <v>181</v>
      </c>
      <c r="P22" s="33" t="s">
        <v>191</v>
      </c>
      <c r="Q22" s="31">
        <f>IFERROR((VLOOKUP(Transactions[[#This Row],[Product/ Service Name]],Products[[Product/ Service Name]:[Unit Sales Price]],4,FALSE))*Transactions[[#This Row],[Quantity Sold]],"-")</f>
        <v>800</v>
      </c>
      <c r="R22" s="31">
        <f>IFERROR(Transactions[[#This Row],[Net of Sale]]-Transactions[[#This Row],[COGS]],"-")</f>
        <v>160</v>
      </c>
      <c r="S22" s="31">
        <f>IFERROR(Transactions[[#This Row],[COGS]]*Assumptions!$C$1,"-")</f>
        <v>80</v>
      </c>
      <c r="T22" s="31">
        <f>IFERROR(Transactions[[#This Row],[Output VAT(Liability)]]-Transactions[[#This Row],[Input VAT (Assets)]],"-")</f>
        <v>16</v>
      </c>
    </row>
    <row r="23" spans="2:20" x14ac:dyDescent="0.3">
      <c r="B23" s="55">
        <v>45671</v>
      </c>
      <c r="C23" s="50">
        <f>MONTH(Transactions[[#This Row],[Date]])</f>
        <v>1</v>
      </c>
      <c r="D23" s="50" t="s">
        <v>213</v>
      </c>
      <c r="E23" s="50" t="s">
        <v>13</v>
      </c>
      <c r="F23" s="33" t="s">
        <v>48</v>
      </c>
      <c r="G23" s="33" t="s">
        <v>106</v>
      </c>
      <c r="H23" s="33" t="s">
        <v>169</v>
      </c>
      <c r="I23" s="33">
        <v>20</v>
      </c>
      <c r="J23" s="24">
        <f>IFERROR(VLOOKUP(Transactions[[#This Row],[Product/ Service Name]],Products[[Product/ Service Name]:[Unit Sales Price]],10,FALSE),"-")</f>
        <v>15.6</v>
      </c>
      <c r="K23" s="27">
        <f>IFERROR(Transactions[[#This Row],[Unit Price]]*Transactions[[#This Row],[Quantity Sold]],"-")</f>
        <v>312</v>
      </c>
      <c r="L23" s="31">
        <f>IFERROR(Transactions[[#This Row],[Net of Sale]]*Assumptions!$C$1,"-")</f>
        <v>31.200000000000003</v>
      </c>
      <c r="M23" s="31">
        <f>IFERROR(Transactions[[#This Row],[Net of Sale]]*(1+Assumptions!$C$1),"-")</f>
        <v>343.20000000000005</v>
      </c>
      <c r="N23" s="33" t="s">
        <v>186</v>
      </c>
      <c r="O23" s="35" t="s">
        <v>185</v>
      </c>
      <c r="P23" s="33" t="s">
        <v>191</v>
      </c>
      <c r="Q23" s="31">
        <f>IFERROR((VLOOKUP(Transactions[[#This Row],[Product/ Service Name]],Products[[Product/ Service Name]:[Unit Sales Price]],4,FALSE))*Transactions[[#This Row],[Quantity Sold]],"-")</f>
        <v>260</v>
      </c>
      <c r="R23" s="31">
        <f>IFERROR(Transactions[[#This Row],[Net of Sale]]-Transactions[[#This Row],[COGS]],"-")</f>
        <v>52</v>
      </c>
      <c r="S23" s="31">
        <f>IFERROR(Transactions[[#This Row],[COGS]]*Assumptions!$C$1,"-")</f>
        <v>26</v>
      </c>
      <c r="T23" s="31">
        <f>IFERROR(Transactions[[#This Row],[Output VAT(Liability)]]-Transactions[[#This Row],[Input VAT (Assets)]],"-")</f>
        <v>5.2000000000000028</v>
      </c>
    </row>
    <row r="24" spans="2:20" x14ac:dyDescent="0.3">
      <c r="B24" s="55">
        <v>45672</v>
      </c>
      <c r="C24" s="50">
        <f>MONTH(Transactions[[#This Row],[Date]])</f>
        <v>1</v>
      </c>
      <c r="D24" s="50" t="s">
        <v>213</v>
      </c>
      <c r="E24" s="50" t="s">
        <v>13</v>
      </c>
      <c r="F24" s="33" t="s">
        <v>49</v>
      </c>
      <c r="G24" s="33" t="s">
        <v>106</v>
      </c>
      <c r="H24" s="33" t="s">
        <v>170</v>
      </c>
      <c r="I24" s="33">
        <v>20</v>
      </c>
      <c r="J24" s="24">
        <f>IFERROR(VLOOKUP(Transactions[[#This Row],[Product/ Service Name]],Products[[Product/ Service Name]:[Unit Sales Price]],10,FALSE),"-")</f>
        <v>18</v>
      </c>
      <c r="K24" s="27">
        <f>IFERROR(Transactions[[#This Row],[Unit Price]]*Transactions[[#This Row],[Quantity Sold]],"-")</f>
        <v>360</v>
      </c>
      <c r="L24" s="31">
        <f>IFERROR(Transactions[[#This Row],[Net of Sale]]*Assumptions!$C$1,"-")</f>
        <v>36</v>
      </c>
      <c r="M24" s="31">
        <f>IFERROR(Transactions[[#This Row],[Net of Sale]]*(1+Assumptions!$C$1),"-")</f>
        <v>396.00000000000006</v>
      </c>
      <c r="N24" s="33" t="s">
        <v>187</v>
      </c>
      <c r="O24" s="35" t="s">
        <v>177</v>
      </c>
      <c r="P24" s="33" t="s">
        <v>191</v>
      </c>
      <c r="Q24" s="31">
        <f>IFERROR((VLOOKUP(Transactions[[#This Row],[Product/ Service Name]],Products[[Product/ Service Name]:[Unit Sales Price]],4,FALSE))*Transactions[[#This Row],[Quantity Sold]],"-")</f>
        <v>300</v>
      </c>
      <c r="R24" s="31">
        <f>IFERROR(Transactions[[#This Row],[Net of Sale]]-Transactions[[#This Row],[COGS]],"-")</f>
        <v>60</v>
      </c>
      <c r="S24" s="31">
        <f>IFERROR(Transactions[[#This Row],[COGS]]*Assumptions!$C$1,"-")</f>
        <v>30</v>
      </c>
      <c r="T24" s="31">
        <f>IFERROR(Transactions[[#This Row],[Output VAT(Liability)]]-Transactions[[#This Row],[Input VAT (Assets)]],"-")</f>
        <v>6</v>
      </c>
    </row>
    <row r="25" spans="2:20" x14ac:dyDescent="0.3">
      <c r="B25" s="55">
        <v>45672</v>
      </c>
      <c r="C25" s="50">
        <f>MONTH(Transactions[[#This Row],[Date]])</f>
        <v>1</v>
      </c>
      <c r="D25" s="50" t="s">
        <v>213</v>
      </c>
      <c r="E25" s="50" t="s">
        <v>13</v>
      </c>
      <c r="F25" s="33" t="s">
        <v>86</v>
      </c>
      <c r="G25" s="33" t="s">
        <v>106</v>
      </c>
      <c r="H25" s="33" t="s">
        <v>171</v>
      </c>
      <c r="I25" s="33">
        <v>20</v>
      </c>
      <c r="J25" s="24">
        <f>IFERROR(VLOOKUP(Transactions[[#This Row],[Product/ Service Name]],Products[[Product/ Service Name]:[Unit Sales Price]],10,FALSE),"-")</f>
        <v>36</v>
      </c>
      <c r="K25" s="27">
        <f>IFERROR(Transactions[[#This Row],[Unit Price]]*Transactions[[#This Row],[Quantity Sold]],"-")</f>
        <v>720</v>
      </c>
      <c r="L25" s="31">
        <f>IFERROR(Transactions[[#This Row],[Net of Sale]]*Assumptions!$C$1,"-")</f>
        <v>72</v>
      </c>
      <c r="M25" s="31">
        <f>IFERROR(Transactions[[#This Row],[Net of Sale]]*(1+Assumptions!$C$1),"-")</f>
        <v>792.00000000000011</v>
      </c>
      <c r="N25" s="33" t="s">
        <v>187</v>
      </c>
      <c r="O25" s="35" t="s">
        <v>179</v>
      </c>
      <c r="P25" s="33" t="s">
        <v>192</v>
      </c>
      <c r="Q25" s="31">
        <f>IFERROR((VLOOKUP(Transactions[[#This Row],[Product/ Service Name]],Products[[Product/ Service Name]:[Unit Sales Price]],4,FALSE))*Transactions[[#This Row],[Quantity Sold]],"-")</f>
        <v>600</v>
      </c>
      <c r="R25" s="31">
        <f>IFERROR(Transactions[[#This Row],[Net of Sale]]-Transactions[[#This Row],[COGS]],"-")</f>
        <v>120</v>
      </c>
      <c r="S25" s="31">
        <f>IFERROR(Transactions[[#This Row],[COGS]]*Assumptions!$C$1,"-")</f>
        <v>60</v>
      </c>
      <c r="T25" s="31">
        <f>IFERROR(Transactions[[#This Row],[Output VAT(Liability)]]-Transactions[[#This Row],[Input VAT (Assets)]],"-")</f>
        <v>12</v>
      </c>
    </row>
    <row r="26" spans="2:20" x14ac:dyDescent="0.3">
      <c r="B26" s="55">
        <v>45674</v>
      </c>
      <c r="C26" s="50">
        <f>MONTH(Transactions[[#This Row],[Date]])</f>
        <v>1</v>
      </c>
      <c r="D26" s="50" t="s">
        <v>213</v>
      </c>
      <c r="E26" s="50" t="s">
        <v>14</v>
      </c>
      <c r="F26" s="33" t="s">
        <v>96</v>
      </c>
      <c r="G26" s="33" t="s">
        <v>106</v>
      </c>
      <c r="H26" s="33" t="s">
        <v>172</v>
      </c>
      <c r="I26" s="33">
        <v>20</v>
      </c>
      <c r="J26" s="24">
        <f>IFERROR(VLOOKUP(Transactions[[#This Row],[Product/ Service Name]],Products[[Product/ Service Name]:[Unit Sales Price]],10,FALSE),"-")</f>
        <v>24</v>
      </c>
      <c r="K26" s="27">
        <f>IFERROR(Transactions[[#This Row],[Unit Price]]*Transactions[[#This Row],[Quantity Sold]],"-")</f>
        <v>480</v>
      </c>
      <c r="L26" s="31">
        <f>IFERROR(Transactions[[#This Row],[Net of Sale]]*Assumptions!$C$1,"-")</f>
        <v>48</v>
      </c>
      <c r="M26" s="31">
        <f>IFERROR(Transactions[[#This Row],[Net of Sale]]*(1+Assumptions!$C$1),"-")</f>
        <v>528</v>
      </c>
      <c r="N26" s="33" t="s">
        <v>188</v>
      </c>
      <c r="O26" s="35" t="s">
        <v>180</v>
      </c>
      <c r="P26" s="33" t="s">
        <v>192</v>
      </c>
      <c r="Q26" s="31">
        <f>IFERROR((VLOOKUP(Transactions[[#This Row],[Product/ Service Name]],Products[[Product/ Service Name]:[Unit Sales Price]],4,FALSE))*Transactions[[#This Row],[Quantity Sold]],"-")</f>
        <v>400</v>
      </c>
      <c r="R26" s="31">
        <f>IFERROR(Transactions[[#This Row],[Net of Sale]]-Transactions[[#This Row],[COGS]],"-")</f>
        <v>80</v>
      </c>
      <c r="S26" s="31">
        <f>IFERROR(Transactions[[#This Row],[COGS]]*Assumptions!$C$1,"-")</f>
        <v>40</v>
      </c>
      <c r="T26" s="31">
        <f>IFERROR(Transactions[[#This Row],[Output VAT(Liability)]]-Transactions[[#This Row],[Input VAT (Assets)]],"-")</f>
        <v>8</v>
      </c>
    </row>
    <row r="27" spans="2:20" x14ac:dyDescent="0.3">
      <c r="B27" s="55">
        <v>45674</v>
      </c>
      <c r="C27" s="50">
        <f>MONTH(Transactions[[#This Row],[Date]])</f>
        <v>1</v>
      </c>
      <c r="D27" s="50" t="s">
        <v>213</v>
      </c>
      <c r="E27" s="50" t="s">
        <v>14</v>
      </c>
      <c r="F27" s="33" t="s">
        <v>97</v>
      </c>
      <c r="G27" s="33" t="s">
        <v>106</v>
      </c>
      <c r="H27" s="33" t="s">
        <v>167</v>
      </c>
      <c r="I27" s="33">
        <v>20</v>
      </c>
      <c r="J27" s="24">
        <f>IFERROR(VLOOKUP(Transactions[[#This Row],[Product/ Service Name]],Products[[Product/ Service Name]:[Unit Sales Price]],10,FALSE),"-")</f>
        <v>24</v>
      </c>
      <c r="K27" s="27">
        <f>IFERROR(Transactions[[#This Row],[Unit Price]]*Transactions[[#This Row],[Quantity Sold]],"-")</f>
        <v>480</v>
      </c>
      <c r="L27" s="31">
        <f>IFERROR(Transactions[[#This Row],[Net of Sale]]*Assumptions!$C$1,"-")</f>
        <v>48</v>
      </c>
      <c r="M27" s="31">
        <f>IFERROR(Transactions[[#This Row],[Net of Sale]]*(1+Assumptions!$C$1),"-")</f>
        <v>528</v>
      </c>
      <c r="N27" s="33" t="s">
        <v>189</v>
      </c>
      <c r="O27" s="35" t="s">
        <v>185</v>
      </c>
      <c r="P27" s="33" t="s">
        <v>191</v>
      </c>
      <c r="Q27" s="31">
        <f>IFERROR((VLOOKUP(Transactions[[#This Row],[Product/ Service Name]],Products[[Product/ Service Name]:[Unit Sales Price]],4,FALSE))*Transactions[[#This Row],[Quantity Sold]],"-")</f>
        <v>400</v>
      </c>
      <c r="R27" s="31">
        <f>IFERROR(Transactions[[#This Row],[Net of Sale]]-Transactions[[#This Row],[COGS]],"-")</f>
        <v>80</v>
      </c>
      <c r="S27" s="31">
        <f>IFERROR(Transactions[[#This Row],[COGS]]*Assumptions!$C$1,"-")</f>
        <v>40</v>
      </c>
      <c r="T27" s="31">
        <f>IFERROR(Transactions[[#This Row],[Output VAT(Liability)]]-Transactions[[#This Row],[Input VAT (Assets)]],"-")</f>
        <v>8</v>
      </c>
    </row>
    <row r="28" spans="2:20" x14ac:dyDescent="0.3">
      <c r="B28" s="55">
        <v>45674</v>
      </c>
      <c r="C28" s="50">
        <f>MONTH(Transactions[[#This Row],[Date]])</f>
        <v>1</v>
      </c>
      <c r="D28" s="50" t="s">
        <v>213</v>
      </c>
      <c r="E28" s="50" t="s">
        <v>14</v>
      </c>
      <c r="F28" s="33" t="s">
        <v>98</v>
      </c>
      <c r="G28" s="33" t="s">
        <v>106</v>
      </c>
      <c r="H28" s="33" t="s">
        <v>168</v>
      </c>
      <c r="I28" s="33">
        <v>20</v>
      </c>
      <c r="J28" s="24">
        <f>IFERROR(VLOOKUP(Transactions[[#This Row],[Product/ Service Name]],Products[[Product/ Service Name]:[Unit Sales Price]],10,FALSE),"-")</f>
        <v>7.1999999999999993</v>
      </c>
      <c r="K28" s="27">
        <f>IFERROR(Transactions[[#This Row],[Unit Price]]*Transactions[[#This Row],[Quantity Sold]],"-")</f>
        <v>144</v>
      </c>
      <c r="L28" s="31">
        <f>IFERROR(Transactions[[#This Row],[Net of Sale]]*Assumptions!$C$1,"-")</f>
        <v>14.4</v>
      </c>
      <c r="M28" s="31">
        <f>IFERROR(Transactions[[#This Row],[Net of Sale]]*(1+Assumptions!$C$1),"-")</f>
        <v>158.4</v>
      </c>
      <c r="N28" s="33" t="s">
        <v>188</v>
      </c>
      <c r="O28" s="35" t="s">
        <v>185</v>
      </c>
      <c r="P28" s="33" t="s">
        <v>191</v>
      </c>
      <c r="Q28" s="31">
        <f>IFERROR((VLOOKUP(Transactions[[#This Row],[Product/ Service Name]],Products[[Product/ Service Name]:[Unit Sales Price]],4,FALSE))*Transactions[[#This Row],[Quantity Sold]],"-")</f>
        <v>120</v>
      </c>
      <c r="R28" s="31">
        <f>IFERROR(Transactions[[#This Row],[Net of Sale]]-Transactions[[#This Row],[COGS]],"-")</f>
        <v>24</v>
      </c>
      <c r="S28" s="31">
        <f>IFERROR(Transactions[[#This Row],[COGS]]*Assumptions!$C$1,"-")</f>
        <v>12</v>
      </c>
      <c r="T28" s="31">
        <f>IFERROR(Transactions[[#This Row],[Output VAT(Liability)]]-Transactions[[#This Row],[Input VAT (Assets)]],"-")</f>
        <v>2.4000000000000004</v>
      </c>
    </row>
    <row r="29" spans="2:20" x14ac:dyDescent="0.3">
      <c r="B29" s="55">
        <v>45674</v>
      </c>
      <c r="C29" s="50">
        <f>MONTH(Transactions[[#This Row],[Date]])</f>
        <v>1</v>
      </c>
      <c r="D29" s="50" t="s">
        <v>213</v>
      </c>
      <c r="E29" s="50" t="s">
        <v>14</v>
      </c>
      <c r="F29" s="33" t="s">
        <v>99</v>
      </c>
      <c r="G29" s="33" t="s">
        <v>106</v>
      </c>
      <c r="H29" s="33" t="s">
        <v>169</v>
      </c>
      <c r="I29" s="33">
        <v>20</v>
      </c>
      <c r="J29" s="24">
        <f>IFERROR(VLOOKUP(Transactions[[#This Row],[Product/ Service Name]],Products[[Product/ Service Name]:[Unit Sales Price]],10,FALSE),"-")</f>
        <v>7.1999999999999993</v>
      </c>
      <c r="K29" s="27">
        <f>IFERROR(Transactions[[#This Row],[Unit Price]]*Transactions[[#This Row],[Quantity Sold]],"-")</f>
        <v>144</v>
      </c>
      <c r="L29" s="31">
        <f>IFERROR(Transactions[[#This Row],[Net of Sale]]*Assumptions!$C$1,"-")</f>
        <v>14.4</v>
      </c>
      <c r="M29" s="31">
        <f>IFERROR(Transactions[[#This Row],[Net of Sale]]*(1+Assumptions!$C$1),"-")</f>
        <v>158.4</v>
      </c>
      <c r="N29" s="33" t="s">
        <v>188</v>
      </c>
      <c r="O29" s="35" t="s">
        <v>181</v>
      </c>
      <c r="P29" s="33" t="s">
        <v>191</v>
      </c>
      <c r="Q29" s="31">
        <f>IFERROR((VLOOKUP(Transactions[[#This Row],[Product/ Service Name]],Products[[Product/ Service Name]:[Unit Sales Price]],4,FALSE))*Transactions[[#This Row],[Quantity Sold]],"-")</f>
        <v>120</v>
      </c>
      <c r="R29" s="31">
        <f>IFERROR(Transactions[[#This Row],[Net of Sale]]-Transactions[[#This Row],[COGS]],"-")</f>
        <v>24</v>
      </c>
      <c r="S29" s="31">
        <f>IFERROR(Transactions[[#This Row],[COGS]]*Assumptions!$C$1,"-")</f>
        <v>12</v>
      </c>
      <c r="T29" s="31">
        <f>IFERROR(Transactions[[#This Row],[Output VAT(Liability)]]-Transactions[[#This Row],[Input VAT (Assets)]],"-")</f>
        <v>2.4000000000000004</v>
      </c>
    </row>
    <row r="30" spans="2:20" x14ac:dyDescent="0.3">
      <c r="B30" s="55">
        <v>45674</v>
      </c>
      <c r="C30" s="50">
        <f>MONTH(Transactions[[#This Row],[Date]])</f>
        <v>1</v>
      </c>
      <c r="D30" s="50" t="s">
        <v>213</v>
      </c>
      <c r="E30" s="50" t="s">
        <v>14</v>
      </c>
      <c r="F30" s="33" t="s">
        <v>100</v>
      </c>
      <c r="G30" s="33" t="s">
        <v>106</v>
      </c>
      <c r="H30" s="33" t="s">
        <v>170</v>
      </c>
      <c r="I30" s="33">
        <v>20</v>
      </c>
      <c r="J30" s="24">
        <f>IFERROR(VLOOKUP(Transactions[[#This Row],[Product/ Service Name]],Products[[Product/ Service Name]:[Unit Sales Price]],10,FALSE),"-")</f>
        <v>7.1999999999999993</v>
      </c>
      <c r="K30" s="27">
        <f>IFERROR(Transactions[[#This Row],[Unit Price]]*Transactions[[#This Row],[Quantity Sold]],"-")</f>
        <v>144</v>
      </c>
      <c r="L30" s="31">
        <f>IFERROR(Transactions[[#This Row],[Net of Sale]]*Assumptions!$C$1,"-")</f>
        <v>14.4</v>
      </c>
      <c r="M30" s="31">
        <f>IFERROR(Transactions[[#This Row],[Net of Sale]]*(1+Assumptions!$C$1),"-")</f>
        <v>158.4</v>
      </c>
      <c r="N30" s="33" t="s">
        <v>188</v>
      </c>
      <c r="O30" s="35" t="s">
        <v>182</v>
      </c>
      <c r="P30" s="33" t="s">
        <v>191</v>
      </c>
      <c r="Q30" s="31">
        <f>IFERROR((VLOOKUP(Transactions[[#This Row],[Product/ Service Name]],Products[[Product/ Service Name]:[Unit Sales Price]],4,FALSE))*Transactions[[#This Row],[Quantity Sold]],"-")</f>
        <v>120</v>
      </c>
      <c r="R30" s="31">
        <f>IFERROR(Transactions[[#This Row],[Net of Sale]]-Transactions[[#This Row],[COGS]],"-")</f>
        <v>24</v>
      </c>
      <c r="S30" s="31">
        <f>IFERROR(Transactions[[#This Row],[COGS]]*Assumptions!$C$1,"-")</f>
        <v>12</v>
      </c>
      <c r="T30" s="31">
        <f>IFERROR(Transactions[[#This Row],[Output VAT(Liability)]]-Transactions[[#This Row],[Input VAT (Assets)]],"-")</f>
        <v>2.4000000000000004</v>
      </c>
    </row>
    <row r="31" spans="2:20" x14ac:dyDescent="0.3">
      <c r="B31" s="55">
        <v>45674</v>
      </c>
      <c r="C31" s="50">
        <f>MONTH(Transactions[[#This Row],[Date]])</f>
        <v>1</v>
      </c>
      <c r="D31" s="50" t="s">
        <v>213</v>
      </c>
      <c r="E31" s="50" t="s">
        <v>14</v>
      </c>
      <c r="F31" s="33" t="s">
        <v>101</v>
      </c>
      <c r="G31" s="33" t="s">
        <v>106</v>
      </c>
      <c r="H31" s="33" t="s">
        <v>171</v>
      </c>
      <c r="I31" s="33">
        <v>20</v>
      </c>
      <c r="J31" s="24">
        <f>IFERROR(VLOOKUP(Transactions[[#This Row],[Product/ Service Name]],Products[[Product/ Service Name]:[Unit Sales Price]],10,FALSE),"-")</f>
        <v>7.1999999999999993</v>
      </c>
      <c r="K31" s="27">
        <f>IFERROR(Transactions[[#This Row],[Unit Price]]*Transactions[[#This Row],[Quantity Sold]],"-")</f>
        <v>144</v>
      </c>
      <c r="L31" s="31">
        <f>IFERROR(Transactions[[#This Row],[Net of Sale]]*Assumptions!$C$1,"-")</f>
        <v>14.4</v>
      </c>
      <c r="M31" s="31">
        <f>IFERROR(Transactions[[#This Row],[Net of Sale]]*(1+Assumptions!$C$1),"-")</f>
        <v>158.4</v>
      </c>
      <c r="N31" s="33" t="s">
        <v>190</v>
      </c>
      <c r="O31" s="35" t="s">
        <v>184</v>
      </c>
      <c r="P31" s="33" t="s">
        <v>191</v>
      </c>
      <c r="Q31" s="31">
        <f>IFERROR((VLOOKUP(Transactions[[#This Row],[Product/ Service Name]],Products[[Product/ Service Name]:[Unit Sales Price]],4,FALSE))*Transactions[[#This Row],[Quantity Sold]],"-")</f>
        <v>120</v>
      </c>
      <c r="R31" s="31">
        <f>IFERROR(Transactions[[#This Row],[Net of Sale]]-Transactions[[#This Row],[COGS]],"-")</f>
        <v>24</v>
      </c>
      <c r="S31" s="31">
        <f>IFERROR(Transactions[[#This Row],[COGS]]*Assumptions!$C$1,"-")</f>
        <v>12</v>
      </c>
      <c r="T31" s="31">
        <f>IFERROR(Transactions[[#This Row],[Output VAT(Liability)]]-Transactions[[#This Row],[Input VAT (Assets)]],"-")</f>
        <v>2.4000000000000004</v>
      </c>
    </row>
    <row r="32" spans="2:20" x14ac:dyDescent="0.3">
      <c r="B32" s="55">
        <v>45675</v>
      </c>
      <c r="C32" s="50">
        <f>MONTH(Transactions[[#This Row],[Date]])</f>
        <v>1</v>
      </c>
      <c r="D32" s="50" t="s">
        <v>213</v>
      </c>
      <c r="E32" s="50" t="s">
        <v>14</v>
      </c>
      <c r="F32" s="33" t="s">
        <v>102</v>
      </c>
      <c r="G32" s="33" t="s">
        <v>106</v>
      </c>
      <c r="H32" s="33" t="s">
        <v>172</v>
      </c>
      <c r="I32" s="33">
        <v>20</v>
      </c>
      <c r="J32" s="24">
        <f>IFERROR(VLOOKUP(Transactions[[#This Row],[Product/ Service Name]],Products[[Product/ Service Name]:[Unit Sales Price]],10,FALSE),"-")</f>
        <v>6</v>
      </c>
      <c r="K32" s="27">
        <f>IFERROR(Transactions[[#This Row],[Unit Price]]*Transactions[[#This Row],[Quantity Sold]],"-")</f>
        <v>120</v>
      </c>
      <c r="L32" s="31">
        <f>IFERROR(Transactions[[#This Row],[Net of Sale]]*Assumptions!$C$1,"-")</f>
        <v>12</v>
      </c>
      <c r="M32" s="31">
        <f>IFERROR(Transactions[[#This Row],[Net of Sale]]*(1+Assumptions!$C$1),"-")</f>
        <v>132</v>
      </c>
      <c r="N32" s="33" t="s">
        <v>190</v>
      </c>
      <c r="O32" s="35" t="s">
        <v>183</v>
      </c>
      <c r="P32" s="33" t="s">
        <v>192</v>
      </c>
      <c r="Q32" s="31">
        <f>IFERROR((VLOOKUP(Transactions[[#This Row],[Product/ Service Name]],Products[[Product/ Service Name]:[Unit Sales Price]],4,FALSE))*Transactions[[#This Row],[Quantity Sold]],"-")</f>
        <v>100</v>
      </c>
      <c r="R32" s="31">
        <f>IFERROR(Transactions[[#This Row],[Net of Sale]]-Transactions[[#This Row],[COGS]],"-")</f>
        <v>20</v>
      </c>
      <c r="S32" s="31">
        <f>IFERROR(Transactions[[#This Row],[COGS]]*Assumptions!$C$1,"-")</f>
        <v>10</v>
      </c>
      <c r="T32" s="31">
        <f>IFERROR(Transactions[[#This Row],[Output VAT(Liability)]]-Transactions[[#This Row],[Input VAT (Assets)]],"-")</f>
        <v>2</v>
      </c>
    </row>
    <row r="33" spans="2:20" x14ac:dyDescent="0.3">
      <c r="B33" s="55">
        <v>45677</v>
      </c>
      <c r="C33" s="50">
        <f>MONTH(Transactions[[#This Row],[Date]])</f>
        <v>1</v>
      </c>
      <c r="D33" s="50" t="s">
        <v>213</v>
      </c>
      <c r="E33" s="50" t="s">
        <v>14</v>
      </c>
      <c r="F33" s="33" t="s">
        <v>103</v>
      </c>
      <c r="G33" s="33" t="s">
        <v>106</v>
      </c>
      <c r="H33" s="33" t="s">
        <v>167</v>
      </c>
      <c r="I33" s="33">
        <v>20</v>
      </c>
      <c r="J33" s="24">
        <f>IFERROR(VLOOKUP(Transactions[[#This Row],[Product/ Service Name]],Products[[Product/ Service Name]:[Unit Sales Price]],10,FALSE),"-")</f>
        <v>6</v>
      </c>
      <c r="K33" s="27">
        <f>IFERROR(Transactions[[#This Row],[Unit Price]]*Transactions[[#This Row],[Quantity Sold]],"-")</f>
        <v>120</v>
      </c>
      <c r="L33" s="31">
        <f>IFERROR(Transactions[[#This Row],[Net of Sale]]*Assumptions!$C$1,"-")</f>
        <v>12</v>
      </c>
      <c r="M33" s="31">
        <f>IFERROR(Transactions[[#This Row],[Net of Sale]]*(1+Assumptions!$C$1),"-")</f>
        <v>132</v>
      </c>
      <c r="N33" s="33" t="s">
        <v>190</v>
      </c>
      <c r="O33" s="35" t="s">
        <v>185</v>
      </c>
      <c r="P33" s="33" t="s">
        <v>192</v>
      </c>
      <c r="Q33" s="31">
        <f>IFERROR((VLOOKUP(Transactions[[#This Row],[Product/ Service Name]],Products[[Product/ Service Name]:[Unit Sales Price]],4,FALSE))*Transactions[[#This Row],[Quantity Sold]],"-")</f>
        <v>100</v>
      </c>
      <c r="R33" s="31">
        <f>IFERROR(Transactions[[#This Row],[Net of Sale]]-Transactions[[#This Row],[COGS]],"-")</f>
        <v>20</v>
      </c>
      <c r="S33" s="31">
        <f>IFERROR(Transactions[[#This Row],[COGS]]*Assumptions!$C$1,"-")</f>
        <v>10</v>
      </c>
      <c r="T33" s="31">
        <f>IFERROR(Transactions[[#This Row],[Output VAT(Liability)]]-Transactions[[#This Row],[Input VAT (Assets)]],"-")</f>
        <v>2</v>
      </c>
    </row>
    <row r="34" spans="2:20" x14ac:dyDescent="0.3">
      <c r="B34" s="55">
        <v>45677</v>
      </c>
      <c r="C34" s="50">
        <f>MONTH(Transactions[[#This Row],[Date]])</f>
        <v>1</v>
      </c>
      <c r="D34" s="50" t="s">
        <v>213</v>
      </c>
      <c r="E34" s="50" t="s">
        <v>14</v>
      </c>
      <c r="F34" s="33" t="s">
        <v>104</v>
      </c>
      <c r="G34" s="33" t="s">
        <v>106</v>
      </c>
      <c r="H34" s="33" t="s">
        <v>168</v>
      </c>
      <c r="I34" s="33">
        <v>20</v>
      </c>
      <c r="J34" s="24">
        <f>IFERROR(VLOOKUP(Transactions[[#This Row],[Product/ Service Name]],Products[[Product/ Service Name]:[Unit Sales Price]],10,FALSE),"-")</f>
        <v>6</v>
      </c>
      <c r="K34" s="27">
        <f>IFERROR(Transactions[[#This Row],[Unit Price]]*Transactions[[#This Row],[Quantity Sold]],"-")</f>
        <v>120</v>
      </c>
      <c r="L34" s="31">
        <f>IFERROR(Transactions[[#This Row],[Net of Sale]]*Assumptions!$C$1,"-")</f>
        <v>12</v>
      </c>
      <c r="M34" s="31">
        <f>IFERROR(Transactions[[#This Row],[Net of Sale]]*(1+Assumptions!$C$1),"-")</f>
        <v>132</v>
      </c>
      <c r="N34" s="33" t="s">
        <v>190</v>
      </c>
      <c r="O34" s="35" t="s">
        <v>181</v>
      </c>
      <c r="P34" s="33" t="s">
        <v>191</v>
      </c>
      <c r="Q34" s="31">
        <f>IFERROR((VLOOKUP(Transactions[[#This Row],[Product/ Service Name]],Products[[Product/ Service Name]:[Unit Sales Price]],4,FALSE))*Transactions[[#This Row],[Quantity Sold]],"-")</f>
        <v>100</v>
      </c>
      <c r="R34" s="31">
        <f>IFERROR(Transactions[[#This Row],[Net of Sale]]-Transactions[[#This Row],[COGS]],"-")</f>
        <v>20</v>
      </c>
      <c r="S34" s="31">
        <f>IFERROR(Transactions[[#This Row],[COGS]]*Assumptions!$C$1,"-")</f>
        <v>10</v>
      </c>
      <c r="T34" s="31">
        <f>IFERROR(Transactions[[#This Row],[Output VAT(Liability)]]-Transactions[[#This Row],[Input VAT (Assets)]],"-")</f>
        <v>2</v>
      </c>
    </row>
    <row r="35" spans="2:20" x14ac:dyDescent="0.3">
      <c r="B35" s="55">
        <v>45678</v>
      </c>
      <c r="C35" s="50">
        <f>MONTH(Transactions[[#This Row],[Date]])</f>
        <v>1</v>
      </c>
      <c r="D35" s="50" t="s">
        <v>213</v>
      </c>
      <c r="E35" s="50" t="s">
        <v>14</v>
      </c>
      <c r="F35" s="33" t="s">
        <v>51</v>
      </c>
      <c r="G35" s="33" t="s">
        <v>106</v>
      </c>
      <c r="H35" s="33" t="s">
        <v>169</v>
      </c>
      <c r="I35" s="33">
        <v>20</v>
      </c>
      <c r="J35" s="24">
        <f>IFERROR(VLOOKUP(Transactions[[#This Row],[Product/ Service Name]],Products[[Product/ Service Name]:[Unit Sales Price]],10,FALSE),"-")</f>
        <v>9.6</v>
      </c>
      <c r="K35" s="27">
        <f>IFERROR(Transactions[[#This Row],[Unit Price]]*Transactions[[#This Row],[Quantity Sold]],"-")</f>
        <v>192</v>
      </c>
      <c r="L35" s="31">
        <f>IFERROR(Transactions[[#This Row],[Net of Sale]]*Assumptions!$C$1,"-")</f>
        <v>19.200000000000003</v>
      </c>
      <c r="M35" s="31">
        <f>IFERROR(Transactions[[#This Row],[Net of Sale]]*(1+Assumptions!$C$1),"-")</f>
        <v>211.20000000000002</v>
      </c>
      <c r="N35" s="33" t="s">
        <v>190</v>
      </c>
      <c r="O35" s="35" t="s">
        <v>183</v>
      </c>
      <c r="P35" s="33" t="s">
        <v>191</v>
      </c>
      <c r="Q35" s="31">
        <f>IFERROR((VLOOKUP(Transactions[[#This Row],[Product/ Service Name]],Products[[Product/ Service Name]:[Unit Sales Price]],4,FALSE))*Transactions[[#This Row],[Quantity Sold]],"-")</f>
        <v>160</v>
      </c>
      <c r="R35" s="31">
        <f>IFERROR(Transactions[[#This Row],[Net of Sale]]-Transactions[[#This Row],[COGS]],"-")</f>
        <v>32</v>
      </c>
      <c r="S35" s="31">
        <f>IFERROR(Transactions[[#This Row],[COGS]]*Assumptions!$C$1,"-")</f>
        <v>16</v>
      </c>
      <c r="T35" s="31">
        <f>IFERROR(Transactions[[#This Row],[Output VAT(Liability)]]-Transactions[[#This Row],[Input VAT (Assets)]],"-")</f>
        <v>3.2000000000000028</v>
      </c>
    </row>
    <row r="36" spans="2:20" x14ac:dyDescent="0.3">
      <c r="B36" s="55">
        <v>45680</v>
      </c>
      <c r="C36" s="50">
        <f>MONTH(Transactions[[#This Row],[Date]])</f>
        <v>1</v>
      </c>
      <c r="D36" s="50" t="s">
        <v>213</v>
      </c>
      <c r="E36" s="50" t="s">
        <v>14</v>
      </c>
      <c r="F36" s="33" t="s">
        <v>52</v>
      </c>
      <c r="G36" s="33" t="s">
        <v>106</v>
      </c>
      <c r="H36" s="33" t="s">
        <v>170</v>
      </c>
      <c r="I36" s="33">
        <v>20</v>
      </c>
      <c r="J36" s="24">
        <f>IFERROR(VLOOKUP(Transactions[[#This Row],[Product/ Service Name]],Products[[Product/ Service Name]:[Unit Sales Price]],10,FALSE),"-")</f>
        <v>10.799999999999999</v>
      </c>
      <c r="K36" s="27">
        <f>IFERROR(Transactions[[#This Row],[Unit Price]]*Transactions[[#This Row],[Quantity Sold]],"-")</f>
        <v>215.99999999999997</v>
      </c>
      <c r="L36" s="31">
        <f>IFERROR(Transactions[[#This Row],[Net of Sale]]*Assumptions!$C$1,"-")</f>
        <v>21.599999999999998</v>
      </c>
      <c r="M36" s="31">
        <f>IFERROR(Transactions[[#This Row],[Net of Sale]]*(1+Assumptions!$C$1),"-")</f>
        <v>237.6</v>
      </c>
      <c r="N36" s="33" t="s">
        <v>190</v>
      </c>
      <c r="O36" s="35" t="s">
        <v>177</v>
      </c>
      <c r="P36" s="33" t="s">
        <v>191</v>
      </c>
      <c r="Q36" s="31">
        <f>IFERROR((VLOOKUP(Transactions[[#This Row],[Product/ Service Name]],Products[[Product/ Service Name]:[Unit Sales Price]],4,FALSE))*Transactions[[#This Row],[Quantity Sold]],"-")</f>
        <v>180</v>
      </c>
      <c r="R36" s="31">
        <f>IFERROR(Transactions[[#This Row],[Net of Sale]]-Transactions[[#This Row],[COGS]],"-")</f>
        <v>35.999999999999972</v>
      </c>
      <c r="S36" s="31">
        <f>IFERROR(Transactions[[#This Row],[COGS]]*Assumptions!$C$1,"-")</f>
        <v>18</v>
      </c>
      <c r="T36" s="31">
        <f>IFERROR(Transactions[[#This Row],[Output VAT(Liability)]]-Transactions[[#This Row],[Input VAT (Assets)]],"-")</f>
        <v>3.5999999999999979</v>
      </c>
    </row>
    <row r="37" spans="2:20" x14ac:dyDescent="0.3">
      <c r="B37" s="55">
        <v>45680</v>
      </c>
      <c r="C37" s="50">
        <f>MONTH(Transactions[[#This Row],[Date]])</f>
        <v>1</v>
      </c>
      <c r="D37" s="50" t="s">
        <v>213</v>
      </c>
      <c r="E37" s="50" t="s">
        <v>14</v>
      </c>
      <c r="F37" s="33" t="s">
        <v>53</v>
      </c>
      <c r="G37" s="33" t="s">
        <v>106</v>
      </c>
      <c r="H37" s="33" t="s">
        <v>171</v>
      </c>
      <c r="I37" s="33">
        <v>20</v>
      </c>
      <c r="J37" s="24">
        <f>IFERROR(VLOOKUP(Transactions[[#This Row],[Product/ Service Name]],Products[[Product/ Service Name]:[Unit Sales Price]],10,FALSE),"-")</f>
        <v>18</v>
      </c>
      <c r="K37" s="27">
        <f>IFERROR(Transactions[[#This Row],[Unit Price]]*Transactions[[#This Row],[Quantity Sold]],"-")</f>
        <v>360</v>
      </c>
      <c r="L37" s="31">
        <f>IFERROR(Transactions[[#This Row],[Net of Sale]]*Assumptions!$C$1,"-")</f>
        <v>36</v>
      </c>
      <c r="M37" s="31">
        <f>IFERROR(Transactions[[#This Row],[Net of Sale]]*(1+Assumptions!$C$1),"-")</f>
        <v>396.00000000000006</v>
      </c>
      <c r="N37" s="33" t="s">
        <v>189</v>
      </c>
      <c r="O37" s="35" t="s">
        <v>184</v>
      </c>
      <c r="P37" s="33" t="s">
        <v>191</v>
      </c>
      <c r="Q37" s="31">
        <f>IFERROR((VLOOKUP(Transactions[[#This Row],[Product/ Service Name]],Products[[Product/ Service Name]:[Unit Sales Price]],4,FALSE))*Transactions[[#This Row],[Quantity Sold]],"-")</f>
        <v>300</v>
      </c>
      <c r="R37" s="31">
        <f>IFERROR(Transactions[[#This Row],[Net of Sale]]-Transactions[[#This Row],[COGS]],"-")</f>
        <v>60</v>
      </c>
      <c r="S37" s="31">
        <f>IFERROR(Transactions[[#This Row],[COGS]]*Assumptions!$C$1,"-")</f>
        <v>30</v>
      </c>
      <c r="T37" s="31">
        <f>IFERROR(Transactions[[#This Row],[Output VAT(Liability)]]-Transactions[[#This Row],[Input VAT (Assets)]],"-")</f>
        <v>6</v>
      </c>
    </row>
    <row r="38" spans="2:20" x14ac:dyDescent="0.3">
      <c r="B38" s="55">
        <v>45681</v>
      </c>
      <c r="C38" s="50">
        <f>MONTH(Transactions[[#This Row],[Date]])</f>
        <v>1</v>
      </c>
      <c r="D38" s="50" t="s">
        <v>213</v>
      </c>
      <c r="E38" s="50" t="s">
        <v>14</v>
      </c>
      <c r="F38" s="33" t="s">
        <v>54</v>
      </c>
      <c r="G38" s="33" t="s">
        <v>106</v>
      </c>
      <c r="H38" s="33" t="s">
        <v>172</v>
      </c>
      <c r="I38" s="33">
        <v>20</v>
      </c>
      <c r="J38" s="24">
        <f>IFERROR(VLOOKUP(Transactions[[#This Row],[Product/ Service Name]],Products[[Product/ Service Name]:[Unit Sales Price]],10,FALSE),"-")</f>
        <v>36</v>
      </c>
      <c r="K38" s="27">
        <f>IFERROR(Transactions[[#This Row],[Unit Price]]*Transactions[[#This Row],[Quantity Sold]],"-")</f>
        <v>720</v>
      </c>
      <c r="L38" s="31">
        <f>IFERROR(Transactions[[#This Row],[Net of Sale]]*Assumptions!$C$1,"-")</f>
        <v>72</v>
      </c>
      <c r="M38" s="31">
        <f>IFERROR(Transactions[[#This Row],[Net of Sale]]*(1+Assumptions!$C$1),"-")</f>
        <v>792.00000000000011</v>
      </c>
      <c r="N38" s="33" t="s">
        <v>190</v>
      </c>
      <c r="O38" s="35" t="s">
        <v>178</v>
      </c>
      <c r="P38" s="33" t="s">
        <v>191</v>
      </c>
      <c r="Q38" s="31">
        <f>IFERROR((VLOOKUP(Transactions[[#This Row],[Product/ Service Name]],Products[[Product/ Service Name]:[Unit Sales Price]],4,FALSE))*Transactions[[#This Row],[Quantity Sold]],"-")</f>
        <v>600</v>
      </c>
      <c r="R38" s="31">
        <f>IFERROR(Transactions[[#This Row],[Net of Sale]]-Transactions[[#This Row],[COGS]],"-")</f>
        <v>120</v>
      </c>
      <c r="S38" s="31">
        <f>IFERROR(Transactions[[#This Row],[COGS]]*Assumptions!$C$1,"-")</f>
        <v>60</v>
      </c>
      <c r="T38" s="31">
        <f>IFERROR(Transactions[[#This Row],[Output VAT(Liability)]]-Transactions[[#This Row],[Input VAT (Assets)]],"-")</f>
        <v>12</v>
      </c>
    </row>
    <row r="39" spans="2:20" x14ac:dyDescent="0.3">
      <c r="B39" s="55">
        <v>45681</v>
      </c>
      <c r="C39" s="50">
        <f>MONTH(Transactions[[#This Row],[Date]])</f>
        <v>1</v>
      </c>
      <c r="D39" s="50" t="s">
        <v>213</v>
      </c>
      <c r="E39" s="50" t="s">
        <v>14</v>
      </c>
      <c r="F39" s="33" t="s">
        <v>55</v>
      </c>
      <c r="G39" s="33" t="s">
        <v>106</v>
      </c>
      <c r="H39" s="33" t="s">
        <v>167</v>
      </c>
      <c r="I39" s="33">
        <v>20</v>
      </c>
      <c r="J39" s="24">
        <f>IFERROR(VLOOKUP(Transactions[[#This Row],[Product/ Service Name]],Products[[Product/ Service Name]:[Unit Sales Price]],10,FALSE),"-")</f>
        <v>16.8</v>
      </c>
      <c r="K39" s="27">
        <f>IFERROR(Transactions[[#This Row],[Unit Price]]*Transactions[[#This Row],[Quantity Sold]],"-")</f>
        <v>336</v>
      </c>
      <c r="L39" s="31">
        <f>IFERROR(Transactions[[#This Row],[Net of Sale]]*Assumptions!$C$1,"-")</f>
        <v>33.6</v>
      </c>
      <c r="M39" s="31">
        <f>IFERROR(Transactions[[#This Row],[Net of Sale]]*(1+Assumptions!$C$1),"-")</f>
        <v>369.6</v>
      </c>
      <c r="N39" s="33" t="s">
        <v>186</v>
      </c>
      <c r="O39" s="35" t="s">
        <v>183</v>
      </c>
      <c r="P39" s="33" t="s">
        <v>192</v>
      </c>
      <c r="Q39" s="31">
        <f>IFERROR((VLOOKUP(Transactions[[#This Row],[Product/ Service Name]],Products[[Product/ Service Name]:[Unit Sales Price]],4,FALSE))*Transactions[[#This Row],[Quantity Sold]],"-")</f>
        <v>280</v>
      </c>
      <c r="R39" s="31">
        <f>IFERROR(Transactions[[#This Row],[Net of Sale]]-Transactions[[#This Row],[COGS]],"-")</f>
        <v>56</v>
      </c>
      <c r="S39" s="31">
        <f>IFERROR(Transactions[[#This Row],[COGS]]*Assumptions!$C$1,"-")</f>
        <v>28</v>
      </c>
      <c r="T39" s="31">
        <f>IFERROR(Transactions[[#This Row],[Output VAT(Liability)]]-Transactions[[#This Row],[Input VAT (Assets)]],"-")</f>
        <v>5.6000000000000014</v>
      </c>
    </row>
    <row r="40" spans="2:20" x14ac:dyDescent="0.3">
      <c r="B40" s="55">
        <v>45681</v>
      </c>
      <c r="C40" s="50">
        <f>MONTH(Transactions[[#This Row],[Date]])</f>
        <v>1</v>
      </c>
      <c r="D40" s="50" t="s">
        <v>213</v>
      </c>
      <c r="E40" s="50" t="s">
        <v>14</v>
      </c>
      <c r="F40" s="33" t="s">
        <v>56</v>
      </c>
      <c r="G40" s="33" t="s">
        <v>106</v>
      </c>
      <c r="H40" s="33" t="s">
        <v>168</v>
      </c>
      <c r="I40" s="33">
        <v>20</v>
      </c>
      <c r="J40" s="24">
        <f>IFERROR(VLOOKUP(Transactions[[#This Row],[Product/ Service Name]],Products[[Product/ Service Name]:[Unit Sales Price]],10,FALSE),"-")</f>
        <v>72</v>
      </c>
      <c r="K40" s="27">
        <f>IFERROR(Transactions[[#This Row],[Unit Price]]*Transactions[[#This Row],[Quantity Sold]],"-")</f>
        <v>1440</v>
      </c>
      <c r="L40" s="31">
        <f>IFERROR(Transactions[[#This Row],[Net of Sale]]*Assumptions!$C$1,"-")</f>
        <v>144</v>
      </c>
      <c r="M40" s="31">
        <f>IFERROR(Transactions[[#This Row],[Net of Sale]]*(1+Assumptions!$C$1),"-")</f>
        <v>1584.0000000000002</v>
      </c>
      <c r="N40" s="33" t="s">
        <v>186</v>
      </c>
      <c r="O40" s="35" t="s">
        <v>179</v>
      </c>
      <c r="P40" s="33" t="s">
        <v>192</v>
      </c>
      <c r="Q40" s="31">
        <f>IFERROR((VLOOKUP(Transactions[[#This Row],[Product/ Service Name]],Products[[Product/ Service Name]:[Unit Sales Price]],4,FALSE))*Transactions[[#This Row],[Quantity Sold]],"-")</f>
        <v>1200</v>
      </c>
      <c r="R40" s="31">
        <f>IFERROR(Transactions[[#This Row],[Net of Sale]]-Transactions[[#This Row],[COGS]],"-")</f>
        <v>240</v>
      </c>
      <c r="S40" s="31">
        <f>IFERROR(Transactions[[#This Row],[COGS]]*Assumptions!$C$1,"-")</f>
        <v>120</v>
      </c>
      <c r="T40" s="31">
        <f>IFERROR(Transactions[[#This Row],[Output VAT(Liability)]]-Transactions[[#This Row],[Input VAT (Assets)]],"-")</f>
        <v>24</v>
      </c>
    </row>
    <row r="41" spans="2:20" x14ac:dyDescent="0.3">
      <c r="B41" s="55">
        <v>45682</v>
      </c>
      <c r="C41" s="50">
        <f>MONTH(Transactions[[#This Row],[Date]])</f>
        <v>1</v>
      </c>
      <c r="D41" s="50" t="s">
        <v>213</v>
      </c>
      <c r="E41" s="50" t="s">
        <v>14</v>
      </c>
      <c r="F41" s="33" t="s">
        <v>57</v>
      </c>
      <c r="G41" s="33" t="s">
        <v>106</v>
      </c>
      <c r="H41" s="33" t="s">
        <v>169</v>
      </c>
      <c r="I41" s="33">
        <v>20</v>
      </c>
      <c r="J41" s="24">
        <f>IFERROR(VLOOKUP(Transactions[[#This Row],[Product/ Service Name]],Products[[Product/ Service Name]:[Unit Sales Price]],10,FALSE),"-")</f>
        <v>15.6</v>
      </c>
      <c r="K41" s="27">
        <f>IFERROR(Transactions[[#This Row],[Unit Price]]*Transactions[[#This Row],[Quantity Sold]],"-")</f>
        <v>312</v>
      </c>
      <c r="L41" s="31">
        <f>IFERROR(Transactions[[#This Row],[Net of Sale]]*Assumptions!$C$1,"-")</f>
        <v>31.200000000000003</v>
      </c>
      <c r="M41" s="31">
        <f>IFERROR(Transactions[[#This Row],[Net of Sale]]*(1+Assumptions!$C$1),"-")</f>
        <v>343.20000000000005</v>
      </c>
      <c r="N41" s="33" t="s">
        <v>186</v>
      </c>
      <c r="O41" s="35" t="s">
        <v>182</v>
      </c>
      <c r="P41" s="33" t="s">
        <v>191</v>
      </c>
      <c r="Q41" s="31">
        <f>IFERROR((VLOOKUP(Transactions[[#This Row],[Product/ Service Name]],Products[[Product/ Service Name]:[Unit Sales Price]],4,FALSE))*Transactions[[#This Row],[Quantity Sold]],"-")</f>
        <v>260</v>
      </c>
      <c r="R41" s="31">
        <f>IFERROR(Transactions[[#This Row],[Net of Sale]]-Transactions[[#This Row],[COGS]],"-")</f>
        <v>52</v>
      </c>
      <c r="S41" s="31">
        <f>IFERROR(Transactions[[#This Row],[COGS]]*Assumptions!$C$1,"-")</f>
        <v>26</v>
      </c>
      <c r="T41" s="31">
        <f>IFERROR(Transactions[[#This Row],[Output VAT(Liability)]]-Transactions[[#This Row],[Input VAT (Assets)]],"-")</f>
        <v>5.2000000000000028</v>
      </c>
    </row>
    <row r="42" spans="2:20" x14ac:dyDescent="0.3">
      <c r="B42" s="55">
        <v>45683</v>
      </c>
      <c r="C42" s="50">
        <f>MONTH(Transactions[[#This Row],[Date]])</f>
        <v>1</v>
      </c>
      <c r="D42" s="50" t="s">
        <v>213</v>
      </c>
      <c r="E42" s="50" t="s">
        <v>14</v>
      </c>
      <c r="F42" s="33" t="s">
        <v>58</v>
      </c>
      <c r="G42" s="33" t="s">
        <v>106</v>
      </c>
      <c r="H42" s="33" t="s">
        <v>170</v>
      </c>
      <c r="I42" s="33">
        <v>20</v>
      </c>
      <c r="J42" s="24">
        <f>IFERROR(VLOOKUP(Transactions[[#This Row],[Product/ Service Name]],Products[[Product/ Service Name]:[Unit Sales Price]],10,FALSE),"-")</f>
        <v>48</v>
      </c>
      <c r="K42" s="27">
        <f>IFERROR(Transactions[[#This Row],[Unit Price]]*Transactions[[#This Row],[Quantity Sold]],"-")</f>
        <v>960</v>
      </c>
      <c r="L42" s="31">
        <f>IFERROR(Transactions[[#This Row],[Net of Sale]]*Assumptions!$C$1,"-")</f>
        <v>96</v>
      </c>
      <c r="M42" s="31">
        <f>IFERROR(Transactions[[#This Row],[Net of Sale]]*(1+Assumptions!$C$1),"-")</f>
        <v>1056</v>
      </c>
      <c r="N42" s="33" t="s">
        <v>187</v>
      </c>
      <c r="O42" s="35" t="s">
        <v>180</v>
      </c>
      <c r="P42" s="33" t="s">
        <v>191</v>
      </c>
      <c r="Q42" s="31">
        <f>IFERROR((VLOOKUP(Transactions[[#This Row],[Product/ Service Name]],Products[[Product/ Service Name]:[Unit Sales Price]],4,FALSE))*Transactions[[#This Row],[Quantity Sold]],"-")</f>
        <v>800</v>
      </c>
      <c r="R42" s="31">
        <f>IFERROR(Transactions[[#This Row],[Net of Sale]]-Transactions[[#This Row],[COGS]],"-")</f>
        <v>160</v>
      </c>
      <c r="S42" s="31">
        <f>IFERROR(Transactions[[#This Row],[COGS]]*Assumptions!$C$1,"-")</f>
        <v>80</v>
      </c>
      <c r="T42" s="31">
        <f>IFERROR(Transactions[[#This Row],[Output VAT(Liability)]]-Transactions[[#This Row],[Input VAT (Assets)]],"-")</f>
        <v>16</v>
      </c>
    </row>
    <row r="43" spans="2:20" x14ac:dyDescent="0.3">
      <c r="B43" s="55">
        <v>45683</v>
      </c>
      <c r="C43" s="50">
        <f>MONTH(Transactions[[#This Row],[Date]])</f>
        <v>1</v>
      </c>
      <c r="D43" s="50" t="s">
        <v>213</v>
      </c>
      <c r="E43" s="50" t="s">
        <v>14</v>
      </c>
      <c r="F43" s="33" t="s">
        <v>59</v>
      </c>
      <c r="G43" s="33" t="s">
        <v>106</v>
      </c>
      <c r="H43" s="33" t="s">
        <v>171</v>
      </c>
      <c r="I43" s="33">
        <v>20</v>
      </c>
      <c r="J43" s="24">
        <f>IFERROR(VLOOKUP(Transactions[[#This Row],[Product/ Service Name]],Products[[Product/ Service Name]:[Unit Sales Price]],10,FALSE),"-")</f>
        <v>18</v>
      </c>
      <c r="K43" s="27">
        <f>IFERROR(Transactions[[#This Row],[Unit Price]]*Transactions[[#This Row],[Quantity Sold]],"-")</f>
        <v>360</v>
      </c>
      <c r="L43" s="31">
        <f>IFERROR(Transactions[[#This Row],[Net of Sale]]*Assumptions!$C$1,"-")</f>
        <v>36</v>
      </c>
      <c r="M43" s="31">
        <f>IFERROR(Transactions[[#This Row],[Net of Sale]]*(1+Assumptions!$C$1),"-")</f>
        <v>396.00000000000006</v>
      </c>
      <c r="N43" s="33" t="s">
        <v>187</v>
      </c>
      <c r="O43" s="35" t="s">
        <v>181</v>
      </c>
      <c r="P43" s="33" t="s">
        <v>191</v>
      </c>
      <c r="Q43" s="31">
        <f>IFERROR((VLOOKUP(Transactions[[#This Row],[Product/ Service Name]],Products[[Product/ Service Name]:[Unit Sales Price]],4,FALSE))*Transactions[[#This Row],[Quantity Sold]],"-")</f>
        <v>300</v>
      </c>
      <c r="R43" s="31">
        <f>IFERROR(Transactions[[#This Row],[Net of Sale]]-Transactions[[#This Row],[COGS]],"-")</f>
        <v>60</v>
      </c>
      <c r="S43" s="31">
        <f>IFERROR(Transactions[[#This Row],[COGS]]*Assumptions!$C$1,"-")</f>
        <v>30</v>
      </c>
      <c r="T43" s="31">
        <f>IFERROR(Transactions[[#This Row],[Output VAT(Liability)]]-Transactions[[#This Row],[Input VAT (Assets)]],"-")</f>
        <v>6</v>
      </c>
    </row>
    <row r="44" spans="2:20" x14ac:dyDescent="0.3">
      <c r="B44" s="55">
        <v>45686</v>
      </c>
      <c r="C44" s="50">
        <f>MONTH(Transactions[[#This Row],[Date]])</f>
        <v>1</v>
      </c>
      <c r="D44" s="50" t="s">
        <v>213</v>
      </c>
      <c r="E44" s="50" t="s">
        <v>14</v>
      </c>
      <c r="F44" s="33" t="s">
        <v>60</v>
      </c>
      <c r="G44" s="33" t="s">
        <v>106</v>
      </c>
      <c r="H44" s="33" t="s">
        <v>172</v>
      </c>
      <c r="I44" s="33">
        <v>20</v>
      </c>
      <c r="J44" s="24">
        <f>IFERROR(VLOOKUP(Transactions[[#This Row],[Product/ Service Name]],Products[[Product/ Service Name]:[Unit Sales Price]],10,FALSE),"-")</f>
        <v>72</v>
      </c>
      <c r="K44" s="27">
        <f>IFERROR(Transactions[[#This Row],[Unit Price]]*Transactions[[#This Row],[Quantity Sold]],"-")</f>
        <v>1440</v>
      </c>
      <c r="L44" s="31">
        <f>IFERROR(Transactions[[#This Row],[Net of Sale]]*Assumptions!$C$1,"-")</f>
        <v>144</v>
      </c>
      <c r="M44" s="31">
        <f>IFERROR(Transactions[[#This Row],[Net of Sale]]*(1+Assumptions!$C$1),"-")</f>
        <v>1584.0000000000002</v>
      </c>
      <c r="N44" s="33" t="s">
        <v>188</v>
      </c>
      <c r="O44" s="35" t="s">
        <v>185</v>
      </c>
      <c r="P44" s="33" t="s">
        <v>191</v>
      </c>
      <c r="Q44" s="31">
        <f>IFERROR((VLOOKUP(Transactions[[#This Row],[Product/ Service Name]],Products[[Product/ Service Name]:[Unit Sales Price]],4,FALSE))*Transactions[[#This Row],[Quantity Sold]],"-")</f>
        <v>1200</v>
      </c>
      <c r="R44" s="31">
        <f>IFERROR(Transactions[[#This Row],[Net of Sale]]-Transactions[[#This Row],[COGS]],"-")</f>
        <v>240</v>
      </c>
      <c r="S44" s="31">
        <f>IFERROR(Transactions[[#This Row],[COGS]]*Assumptions!$C$1,"-")</f>
        <v>120</v>
      </c>
      <c r="T44" s="31">
        <f>IFERROR(Transactions[[#This Row],[Output VAT(Liability)]]-Transactions[[#This Row],[Input VAT (Assets)]],"-")</f>
        <v>24</v>
      </c>
    </row>
    <row r="45" spans="2:20" x14ac:dyDescent="0.3">
      <c r="B45" s="55">
        <v>45686</v>
      </c>
      <c r="C45" s="50">
        <f>MONTH(Transactions[[#This Row],[Date]])</f>
        <v>1</v>
      </c>
      <c r="D45" s="50" t="s">
        <v>213</v>
      </c>
      <c r="E45" s="50" t="s">
        <v>14</v>
      </c>
      <c r="F45" s="33" t="s">
        <v>61</v>
      </c>
      <c r="G45" s="33" t="s">
        <v>106</v>
      </c>
      <c r="H45" s="33" t="s">
        <v>167</v>
      </c>
      <c r="I45" s="33">
        <v>20</v>
      </c>
      <c r="J45" s="24">
        <f>IFERROR(VLOOKUP(Transactions[[#This Row],[Product/ Service Name]],Products[[Product/ Service Name]:[Unit Sales Price]],10,FALSE),"-")</f>
        <v>16.8</v>
      </c>
      <c r="K45" s="27">
        <f>IFERROR(Transactions[[#This Row],[Unit Price]]*Transactions[[#This Row],[Quantity Sold]],"-")</f>
        <v>336</v>
      </c>
      <c r="L45" s="31">
        <f>IFERROR(Transactions[[#This Row],[Net of Sale]]*Assumptions!$C$1,"-")</f>
        <v>33.6</v>
      </c>
      <c r="M45" s="31">
        <f>IFERROR(Transactions[[#This Row],[Net of Sale]]*(1+Assumptions!$C$1),"-")</f>
        <v>369.6</v>
      </c>
      <c r="N45" s="33" t="s">
        <v>189</v>
      </c>
      <c r="O45" s="35" t="s">
        <v>177</v>
      </c>
      <c r="P45" s="33" t="s">
        <v>191</v>
      </c>
      <c r="Q45" s="31">
        <f>IFERROR((VLOOKUP(Transactions[[#This Row],[Product/ Service Name]],Products[[Product/ Service Name]:[Unit Sales Price]],4,FALSE))*Transactions[[#This Row],[Quantity Sold]],"-")</f>
        <v>280</v>
      </c>
      <c r="R45" s="31">
        <f>IFERROR(Transactions[[#This Row],[Net of Sale]]-Transactions[[#This Row],[COGS]],"-")</f>
        <v>56</v>
      </c>
      <c r="S45" s="31">
        <f>IFERROR(Transactions[[#This Row],[COGS]]*Assumptions!$C$1,"-")</f>
        <v>28</v>
      </c>
      <c r="T45" s="31">
        <f>IFERROR(Transactions[[#This Row],[Output VAT(Liability)]]-Transactions[[#This Row],[Input VAT (Assets)]],"-")</f>
        <v>5.6000000000000014</v>
      </c>
    </row>
    <row r="46" spans="2:20" x14ac:dyDescent="0.3">
      <c r="B46" s="55">
        <v>45686</v>
      </c>
      <c r="C46" s="50">
        <f>MONTH(Transactions[[#This Row],[Date]])</f>
        <v>1</v>
      </c>
      <c r="D46" s="50" t="s">
        <v>213</v>
      </c>
      <c r="E46" s="50" t="s">
        <v>14</v>
      </c>
      <c r="F46" s="33" t="s">
        <v>62</v>
      </c>
      <c r="G46" s="33" t="s">
        <v>106</v>
      </c>
      <c r="H46" s="33" t="s">
        <v>168</v>
      </c>
      <c r="I46" s="33">
        <v>20</v>
      </c>
      <c r="J46" s="24">
        <f>IFERROR(VLOOKUP(Transactions[[#This Row],[Product/ Service Name]],Products[[Product/ Service Name]:[Unit Sales Price]],10,FALSE),"-")</f>
        <v>18</v>
      </c>
      <c r="K46" s="27">
        <f>IFERROR(Transactions[[#This Row],[Unit Price]]*Transactions[[#This Row],[Quantity Sold]],"-")</f>
        <v>360</v>
      </c>
      <c r="L46" s="31">
        <f>IFERROR(Transactions[[#This Row],[Net of Sale]]*Assumptions!$C$1,"-")</f>
        <v>36</v>
      </c>
      <c r="M46" s="31">
        <f>IFERROR(Transactions[[#This Row],[Net of Sale]]*(1+Assumptions!$C$1),"-")</f>
        <v>396.00000000000006</v>
      </c>
      <c r="N46" s="33" t="s">
        <v>188</v>
      </c>
      <c r="O46" s="35" t="s">
        <v>179</v>
      </c>
      <c r="P46" s="33" t="s">
        <v>192</v>
      </c>
      <c r="Q46" s="31">
        <f>IFERROR((VLOOKUP(Transactions[[#This Row],[Product/ Service Name]],Products[[Product/ Service Name]:[Unit Sales Price]],4,FALSE))*Transactions[[#This Row],[Quantity Sold]],"-")</f>
        <v>300</v>
      </c>
      <c r="R46" s="31">
        <f>IFERROR(Transactions[[#This Row],[Net of Sale]]-Transactions[[#This Row],[COGS]],"-")</f>
        <v>60</v>
      </c>
      <c r="S46" s="31">
        <f>IFERROR(Transactions[[#This Row],[COGS]]*Assumptions!$C$1,"-")</f>
        <v>30</v>
      </c>
      <c r="T46" s="31">
        <f>IFERROR(Transactions[[#This Row],[Output VAT(Liability)]]-Transactions[[#This Row],[Input VAT (Assets)]],"-")</f>
        <v>6</v>
      </c>
    </row>
    <row r="47" spans="2:20" x14ac:dyDescent="0.3">
      <c r="B47" s="55">
        <v>45687</v>
      </c>
      <c r="C47" s="50">
        <f>MONTH(Transactions[[#This Row],[Date]])</f>
        <v>1</v>
      </c>
      <c r="D47" s="50" t="s">
        <v>213</v>
      </c>
      <c r="E47" s="50" t="s">
        <v>14</v>
      </c>
      <c r="F47" s="33" t="s">
        <v>63</v>
      </c>
      <c r="G47" s="33" t="s">
        <v>106</v>
      </c>
      <c r="H47" s="33" t="s">
        <v>169</v>
      </c>
      <c r="I47" s="33">
        <v>20</v>
      </c>
      <c r="J47" s="24">
        <f>IFERROR(VLOOKUP(Transactions[[#This Row],[Product/ Service Name]],Products[[Product/ Service Name]:[Unit Sales Price]],10,FALSE),"-")</f>
        <v>4.8</v>
      </c>
      <c r="K47" s="27">
        <f>IFERROR(Transactions[[#This Row],[Unit Price]]*Transactions[[#This Row],[Quantity Sold]],"-")</f>
        <v>96</v>
      </c>
      <c r="L47" s="31">
        <f>IFERROR(Transactions[[#This Row],[Net of Sale]]*Assumptions!$C$1,"-")</f>
        <v>9.6000000000000014</v>
      </c>
      <c r="M47" s="31">
        <f>IFERROR(Transactions[[#This Row],[Net of Sale]]*(1+Assumptions!$C$1),"-")</f>
        <v>105.60000000000001</v>
      </c>
      <c r="N47" s="33" t="s">
        <v>188</v>
      </c>
      <c r="O47" s="35" t="s">
        <v>180</v>
      </c>
      <c r="P47" s="33" t="s">
        <v>192</v>
      </c>
      <c r="Q47" s="31">
        <f>IFERROR((VLOOKUP(Transactions[[#This Row],[Product/ Service Name]],Products[[Product/ Service Name]:[Unit Sales Price]],4,FALSE))*Transactions[[#This Row],[Quantity Sold]],"-")</f>
        <v>80</v>
      </c>
      <c r="R47" s="31">
        <f>IFERROR(Transactions[[#This Row],[Net of Sale]]-Transactions[[#This Row],[COGS]],"-")</f>
        <v>16</v>
      </c>
      <c r="S47" s="31">
        <f>IFERROR(Transactions[[#This Row],[COGS]]*Assumptions!$C$1,"-")</f>
        <v>8</v>
      </c>
      <c r="T47" s="31">
        <f>IFERROR(Transactions[[#This Row],[Output VAT(Liability)]]-Transactions[[#This Row],[Input VAT (Assets)]],"-")</f>
        <v>1.6000000000000014</v>
      </c>
    </row>
    <row r="48" spans="2:20" x14ac:dyDescent="0.3">
      <c r="B48" s="55">
        <v>45687</v>
      </c>
      <c r="C48" s="50">
        <f>MONTH(Transactions[[#This Row],[Date]])</f>
        <v>1</v>
      </c>
      <c r="D48" s="50" t="s">
        <v>213</v>
      </c>
      <c r="E48" s="50" t="s">
        <v>13</v>
      </c>
      <c r="F48" s="33" t="s">
        <v>87</v>
      </c>
      <c r="G48" s="33" t="s">
        <v>106</v>
      </c>
      <c r="H48" s="33" t="s">
        <v>170</v>
      </c>
      <c r="I48" s="33">
        <v>20</v>
      </c>
      <c r="J48" s="24">
        <f>IFERROR(VLOOKUP(Transactions[[#This Row],[Product/ Service Name]],Products[[Product/ Service Name]:[Unit Sales Price]],10,FALSE),"-")</f>
        <v>60</v>
      </c>
      <c r="K48" s="27">
        <f>IFERROR(Transactions[[#This Row],[Unit Price]]*Transactions[[#This Row],[Quantity Sold]],"-")</f>
        <v>1200</v>
      </c>
      <c r="L48" s="31">
        <f>IFERROR(Transactions[[#This Row],[Net of Sale]]*Assumptions!$C$1,"-")</f>
        <v>120</v>
      </c>
      <c r="M48" s="31">
        <f>IFERROR(Transactions[[#This Row],[Net of Sale]]*(1+Assumptions!$C$1),"-")</f>
        <v>1320</v>
      </c>
      <c r="N48" s="33" t="s">
        <v>188</v>
      </c>
      <c r="O48" s="35" t="s">
        <v>185</v>
      </c>
      <c r="P48" s="33" t="s">
        <v>191</v>
      </c>
      <c r="Q48" s="31">
        <f>IFERROR((VLOOKUP(Transactions[[#This Row],[Product/ Service Name]],Products[[Product/ Service Name]:[Unit Sales Price]],4,FALSE))*Transactions[[#This Row],[Quantity Sold]],"-")</f>
        <v>1000</v>
      </c>
      <c r="R48" s="31">
        <f>IFERROR(Transactions[[#This Row],[Net of Sale]]-Transactions[[#This Row],[COGS]],"-")</f>
        <v>200</v>
      </c>
      <c r="S48" s="31">
        <f>IFERROR(Transactions[[#This Row],[COGS]]*Assumptions!$C$1,"-")</f>
        <v>100</v>
      </c>
      <c r="T48" s="31">
        <f>IFERROR(Transactions[[#This Row],[Output VAT(Liability)]]-Transactions[[#This Row],[Input VAT (Assets)]],"-")</f>
        <v>20</v>
      </c>
    </row>
    <row r="49" spans="2:20" x14ac:dyDescent="0.3">
      <c r="B49" s="55">
        <v>45688</v>
      </c>
      <c r="C49" s="50">
        <f>MONTH(Transactions[[#This Row],[Date]])</f>
        <v>1</v>
      </c>
      <c r="D49" s="50" t="s">
        <v>213</v>
      </c>
      <c r="E49" s="50" t="s">
        <v>13</v>
      </c>
      <c r="F49" s="33" t="s">
        <v>88</v>
      </c>
      <c r="G49" s="33" t="s">
        <v>106</v>
      </c>
      <c r="H49" s="33" t="s">
        <v>171</v>
      </c>
      <c r="I49" s="33">
        <v>20</v>
      </c>
      <c r="J49" s="24">
        <f>IFERROR(VLOOKUP(Transactions[[#This Row],[Product/ Service Name]],Products[[Product/ Service Name]:[Unit Sales Price]],10,FALSE),"-")</f>
        <v>36</v>
      </c>
      <c r="K49" s="27">
        <f>IFERROR(Transactions[[#This Row],[Unit Price]]*Transactions[[#This Row],[Quantity Sold]],"-")</f>
        <v>720</v>
      </c>
      <c r="L49" s="31">
        <f>IFERROR(Transactions[[#This Row],[Net of Sale]]*Assumptions!$C$1,"-")</f>
        <v>72</v>
      </c>
      <c r="M49" s="31">
        <f>IFERROR(Transactions[[#This Row],[Net of Sale]]*(1+Assumptions!$C$1),"-")</f>
        <v>792.00000000000011</v>
      </c>
      <c r="N49" s="33" t="s">
        <v>190</v>
      </c>
      <c r="O49" s="35" t="s">
        <v>185</v>
      </c>
      <c r="P49" s="33" t="s">
        <v>191</v>
      </c>
      <c r="Q49" s="31">
        <f>IFERROR((VLOOKUP(Transactions[[#This Row],[Product/ Service Name]],Products[[Product/ Service Name]:[Unit Sales Price]],4,FALSE))*Transactions[[#This Row],[Quantity Sold]],"-")</f>
        <v>600</v>
      </c>
      <c r="R49" s="31">
        <f>IFERROR(Transactions[[#This Row],[Net of Sale]]-Transactions[[#This Row],[COGS]],"-")</f>
        <v>120</v>
      </c>
      <c r="S49" s="31">
        <f>IFERROR(Transactions[[#This Row],[COGS]]*Assumptions!$C$1,"-")</f>
        <v>60</v>
      </c>
      <c r="T49" s="31">
        <f>IFERROR(Transactions[[#This Row],[Output VAT(Liability)]]-Transactions[[#This Row],[Input VAT (Assets)]],"-")</f>
        <v>12</v>
      </c>
    </row>
    <row r="50" spans="2:20" x14ac:dyDescent="0.3">
      <c r="B50" s="55">
        <v>45688</v>
      </c>
      <c r="C50" s="50">
        <f>MONTH(Transactions[[#This Row],[Date]])</f>
        <v>1</v>
      </c>
      <c r="D50" s="50" t="s">
        <v>213</v>
      </c>
      <c r="E50" s="50" t="s">
        <v>13</v>
      </c>
      <c r="F50" s="33" t="s">
        <v>89</v>
      </c>
      <c r="G50" s="33" t="s">
        <v>106</v>
      </c>
      <c r="H50" s="33" t="s">
        <v>172</v>
      </c>
      <c r="I50" s="33">
        <v>20</v>
      </c>
      <c r="J50" s="24">
        <f>IFERROR(VLOOKUP(Transactions[[#This Row],[Product/ Service Name]],Products[[Product/ Service Name]:[Unit Sales Price]],10,FALSE),"-")</f>
        <v>48</v>
      </c>
      <c r="K50" s="27">
        <f>IFERROR(Transactions[[#This Row],[Unit Price]]*Transactions[[#This Row],[Quantity Sold]],"-")</f>
        <v>960</v>
      </c>
      <c r="L50" s="31">
        <f>IFERROR(Transactions[[#This Row],[Net of Sale]]*Assumptions!$C$1,"-")</f>
        <v>96</v>
      </c>
      <c r="M50" s="31">
        <f>IFERROR(Transactions[[#This Row],[Net of Sale]]*(1+Assumptions!$C$1),"-")</f>
        <v>1056</v>
      </c>
      <c r="N50" s="33" t="s">
        <v>190</v>
      </c>
      <c r="O50" s="35" t="s">
        <v>181</v>
      </c>
      <c r="P50" s="33" t="s">
        <v>191</v>
      </c>
      <c r="Q50" s="31">
        <f>IFERROR((VLOOKUP(Transactions[[#This Row],[Product/ Service Name]],Products[[Product/ Service Name]:[Unit Sales Price]],4,FALSE))*Transactions[[#This Row],[Quantity Sold]],"-")</f>
        <v>800</v>
      </c>
      <c r="R50" s="31">
        <f>IFERROR(Transactions[[#This Row],[Net of Sale]]-Transactions[[#This Row],[COGS]],"-")</f>
        <v>160</v>
      </c>
      <c r="S50" s="31">
        <f>IFERROR(Transactions[[#This Row],[COGS]]*Assumptions!$C$1,"-")</f>
        <v>80</v>
      </c>
      <c r="T50" s="31">
        <f>IFERROR(Transactions[[#This Row],[Output VAT(Liability)]]-Transactions[[#This Row],[Input VAT (Assets)]],"-")</f>
        <v>16</v>
      </c>
    </row>
    <row r="51" spans="2:20" x14ac:dyDescent="0.3">
      <c r="B51" s="55">
        <v>45688</v>
      </c>
      <c r="C51" s="50">
        <f>MONTH(Transactions[[#This Row],[Date]])</f>
        <v>1</v>
      </c>
      <c r="D51" s="50" t="s">
        <v>213</v>
      </c>
      <c r="E51" s="50" t="s">
        <v>13</v>
      </c>
      <c r="F51" s="33" t="s">
        <v>90</v>
      </c>
      <c r="G51" s="33" t="s">
        <v>106</v>
      </c>
      <c r="H51" s="33" t="s">
        <v>167</v>
      </c>
      <c r="I51" s="33">
        <v>20</v>
      </c>
      <c r="J51" s="24">
        <f>IFERROR(VLOOKUP(Transactions[[#This Row],[Product/ Service Name]],Products[[Product/ Service Name]:[Unit Sales Price]],10,FALSE),"-")</f>
        <v>72</v>
      </c>
      <c r="K51" s="27">
        <f>IFERROR(Transactions[[#This Row],[Unit Price]]*Transactions[[#This Row],[Quantity Sold]],"-")</f>
        <v>1440</v>
      </c>
      <c r="L51" s="31">
        <f>IFERROR(Transactions[[#This Row],[Net of Sale]]*Assumptions!$C$1,"-")</f>
        <v>144</v>
      </c>
      <c r="M51" s="31">
        <f>IFERROR(Transactions[[#This Row],[Net of Sale]]*(1+Assumptions!$C$1),"-")</f>
        <v>1584.0000000000002</v>
      </c>
      <c r="N51" s="33" t="s">
        <v>190</v>
      </c>
      <c r="O51" s="35" t="s">
        <v>182</v>
      </c>
      <c r="P51" s="33" t="s">
        <v>191</v>
      </c>
      <c r="Q51" s="31">
        <f>IFERROR((VLOOKUP(Transactions[[#This Row],[Product/ Service Name]],Products[[Product/ Service Name]:[Unit Sales Price]],4,FALSE))*Transactions[[#This Row],[Quantity Sold]],"-")</f>
        <v>1200</v>
      </c>
      <c r="R51" s="31">
        <f>IFERROR(Transactions[[#This Row],[Net of Sale]]-Transactions[[#This Row],[COGS]],"-")</f>
        <v>240</v>
      </c>
      <c r="S51" s="31">
        <f>IFERROR(Transactions[[#This Row],[COGS]]*Assumptions!$C$1,"-")</f>
        <v>120</v>
      </c>
      <c r="T51" s="31">
        <f>IFERROR(Transactions[[#This Row],[Output VAT(Liability)]]-Transactions[[#This Row],[Input VAT (Assets)]],"-")</f>
        <v>24</v>
      </c>
    </row>
    <row r="52" spans="2:20" x14ac:dyDescent="0.3">
      <c r="B52" s="55">
        <v>45688</v>
      </c>
      <c r="C52" s="50">
        <f>MONTH(Transactions[[#This Row],[Date]])</f>
        <v>1</v>
      </c>
      <c r="D52" s="50" t="s">
        <v>213</v>
      </c>
      <c r="E52" s="50" t="s">
        <v>13</v>
      </c>
      <c r="F52" s="33" t="s">
        <v>91</v>
      </c>
      <c r="G52" s="33" t="s">
        <v>106</v>
      </c>
      <c r="H52" s="33" t="s">
        <v>168</v>
      </c>
      <c r="I52" s="33">
        <v>20</v>
      </c>
      <c r="J52" s="24">
        <f>IFERROR(VLOOKUP(Transactions[[#This Row],[Product/ Service Name]],Products[[Product/ Service Name]:[Unit Sales Price]],10,FALSE),"-")</f>
        <v>15.6</v>
      </c>
      <c r="K52" s="27">
        <f>IFERROR(Transactions[[#This Row],[Unit Price]]*Transactions[[#This Row],[Quantity Sold]],"-")</f>
        <v>312</v>
      </c>
      <c r="L52" s="31">
        <f>IFERROR(Transactions[[#This Row],[Net of Sale]]*Assumptions!$C$1,"-")</f>
        <v>31.200000000000003</v>
      </c>
      <c r="M52" s="31">
        <f>IFERROR(Transactions[[#This Row],[Net of Sale]]*(1+Assumptions!$C$1),"-")</f>
        <v>343.20000000000005</v>
      </c>
      <c r="N52" s="33" t="s">
        <v>190</v>
      </c>
      <c r="O52" s="35" t="s">
        <v>184</v>
      </c>
      <c r="P52" s="33" t="s">
        <v>191</v>
      </c>
      <c r="Q52" s="31">
        <f>IFERROR((VLOOKUP(Transactions[[#This Row],[Product/ Service Name]],Products[[Product/ Service Name]:[Unit Sales Price]],4,FALSE))*Transactions[[#This Row],[Quantity Sold]],"-")</f>
        <v>260</v>
      </c>
      <c r="R52" s="31">
        <f>IFERROR(Transactions[[#This Row],[Net of Sale]]-Transactions[[#This Row],[COGS]],"-")</f>
        <v>52</v>
      </c>
      <c r="S52" s="31">
        <f>IFERROR(Transactions[[#This Row],[COGS]]*Assumptions!$C$1,"-")</f>
        <v>26</v>
      </c>
      <c r="T52" s="31">
        <f>IFERROR(Transactions[[#This Row],[Output VAT(Liability)]]-Transactions[[#This Row],[Input VAT (Assets)]],"-")</f>
        <v>5.2000000000000028</v>
      </c>
    </row>
    <row r="53" spans="2:20" x14ac:dyDescent="0.3">
      <c r="B53" s="55">
        <v>45689</v>
      </c>
      <c r="C53" s="50">
        <f>MONTH(Transactions[[#This Row],[Date]])</f>
        <v>2</v>
      </c>
      <c r="D53" s="50" t="s">
        <v>213</v>
      </c>
      <c r="E53" s="50" t="s">
        <v>13</v>
      </c>
      <c r="F53" s="33" t="s">
        <v>92</v>
      </c>
      <c r="G53" s="33" t="s">
        <v>106</v>
      </c>
      <c r="H53" s="33" t="s">
        <v>169</v>
      </c>
      <c r="I53" s="33">
        <v>20</v>
      </c>
      <c r="J53" s="24">
        <f>IFERROR(VLOOKUP(Transactions[[#This Row],[Product/ Service Name]],Products[[Product/ Service Name]:[Unit Sales Price]],10,FALSE),"-")</f>
        <v>19.2</v>
      </c>
      <c r="K53" s="27">
        <f>IFERROR(Transactions[[#This Row],[Unit Price]]*Transactions[[#This Row],[Quantity Sold]],"-")</f>
        <v>384</v>
      </c>
      <c r="L53" s="31">
        <f>IFERROR(Transactions[[#This Row],[Net of Sale]]*Assumptions!$C$1,"-")</f>
        <v>38.400000000000006</v>
      </c>
      <c r="M53" s="31">
        <f>IFERROR(Transactions[[#This Row],[Net of Sale]]*(1+Assumptions!$C$1),"-")</f>
        <v>422.40000000000003</v>
      </c>
      <c r="N53" s="33" t="s">
        <v>190</v>
      </c>
      <c r="O53" s="35" t="s">
        <v>183</v>
      </c>
      <c r="P53" s="33" t="s">
        <v>192</v>
      </c>
      <c r="Q53" s="31">
        <f>IFERROR((VLOOKUP(Transactions[[#This Row],[Product/ Service Name]],Products[[Product/ Service Name]:[Unit Sales Price]],4,FALSE))*Transactions[[#This Row],[Quantity Sold]],"-")</f>
        <v>320</v>
      </c>
      <c r="R53" s="31">
        <f>IFERROR(Transactions[[#This Row],[Net of Sale]]-Transactions[[#This Row],[COGS]],"-")</f>
        <v>64</v>
      </c>
      <c r="S53" s="31">
        <f>IFERROR(Transactions[[#This Row],[COGS]]*Assumptions!$C$1,"-")</f>
        <v>32</v>
      </c>
      <c r="T53" s="31">
        <f>IFERROR(Transactions[[#This Row],[Output VAT(Liability)]]-Transactions[[#This Row],[Input VAT (Assets)]],"-")</f>
        <v>6.4000000000000057</v>
      </c>
    </row>
    <row r="54" spans="2:20" x14ac:dyDescent="0.3">
      <c r="B54" s="55">
        <v>45690</v>
      </c>
      <c r="C54" s="50">
        <f>MONTH(Transactions[[#This Row],[Date]])</f>
        <v>2</v>
      </c>
      <c r="D54" s="50" t="s">
        <v>213</v>
      </c>
      <c r="E54" s="50" t="s">
        <v>13</v>
      </c>
      <c r="F54" s="33" t="s">
        <v>93</v>
      </c>
      <c r="G54" s="33" t="s">
        <v>106</v>
      </c>
      <c r="H54" s="33" t="s">
        <v>170</v>
      </c>
      <c r="I54" s="33">
        <v>20</v>
      </c>
      <c r="J54" s="24">
        <f>IFERROR(VLOOKUP(Transactions[[#This Row],[Product/ Service Name]],Products[[Product/ Service Name]:[Unit Sales Price]],10,FALSE),"-")</f>
        <v>30</v>
      </c>
      <c r="K54" s="27">
        <f>IFERROR(Transactions[[#This Row],[Unit Price]]*Transactions[[#This Row],[Quantity Sold]],"-")</f>
        <v>600</v>
      </c>
      <c r="L54" s="31">
        <f>IFERROR(Transactions[[#This Row],[Net of Sale]]*Assumptions!$C$1,"-")</f>
        <v>60</v>
      </c>
      <c r="M54" s="31">
        <f>IFERROR(Transactions[[#This Row],[Net of Sale]]*(1+Assumptions!$C$1),"-")</f>
        <v>660</v>
      </c>
      <c r="N54" s="33" t="s">
        <v>190</v>
      </c>
      <c r="O54" s="35" t="s">
        <v>185</v>
      </c>
      <c r="P54" s="33" t="s">
        <v>192</v>
      </c>
      <c r="Q54" s="31">
        <f>IFERROR((VLOOKUP(Transactions[[#This Row],[Product/ Service Name]],Products[[Product/ Service Name]:[Unit Sales Price]],4,FALSE))*Transactions[[#This Row],[Quantity Sold]],"-")</f>
        <v>500</v>
      </c>
      <c r="R54" s="31">
        <f>IFERROR(Transactions[[#This Row],[Net of Sale]]-Transactions[[#This Row],[COGS]],"-")</f>
        <v>100</v>
      </c>
      <c r="S54" s="31">
        <f>IFERROR(Transactions[[#This Row],[COGS]]*Assumptions!$C$1,"-")</f>
        <v>50</v>
      </c>
      <c r="T54" s="31">
        <f>IFERROR(Transactions[[#This Row],[Output VAT(Liability)]]-Transactions[[#This Row],[Input VAT (Assets)]],"-")</f>
        <v>10</v>
      </c>
    </row>
    <row r="55" spans="2:20" x14ac:dyDescent="0.3">
      <c r="B55" s="55">
        <v>45690</v>
      </c>
      <c r="C55" s="50">
        <f>MONTH(Transactions[[#This Row],[Date]])</f>
        <v>2</v>
      </c>
      <c r="D55" s="50" t="s">
        <v>213</v>
      </c>
      <c r="E55" s="50" t="s">
        <v>13</v>
      </c>
      <c r="F55" s="33" t="s">
        <v>94</v>
      </c>
      <c r="G55" s="33" t="s">
        <v>106</v>
      </c>
      <c r="H55" s="33" t="s">
        <v>171</v>
      </c>
      <c r="I55" s="33">
        <v>20</v>
      </c>
      <c r="J55" s="24">
        <f>IFERROR(VLOOKUP(Transactions[[#This Row],[Product/ Service Name]],Products[[Product/ Service Name]:[Unit Sales Price]],10,FALSE),"-")</f>
        <v>108</v>
      </c>
      <c r="K55" s="27">
        <f>IFERROR(Transactions[[#This Row],[Unit Price]]*Transactions[[#This Row],[Quantity Sold]],"-")</f>
        <v>2160</v>
      </c>
      <c r="L55" s="31">
        <f>IFERROR(Transactions[[#This Row],[Net of Sale]]*Assumptions!$C$1,"-")</f>
        <v>216</v>
      </c>
      <c r="M55" s="31">
        <f>IFERROR(Transactions[[#This Row],[Net of Sale]]*(1+Assumptions!$C$1),"-")</f>
        <v>2376</v>
      </c>
      <c r="N55" s="33" t="s">
        <v>189</v>
      </c>
      <c r="O55" s="35" t="s">
        <v>181</v>
      </c>
      <c r="P55" s="33" t="s">
        <v>191</v>
      </c>
      <c r="Q55" s="31">
        <f>IFERROR((VLOOKUP(Transactions[[#This Row],[Product/ Service Name]],Products[[Product/ Service Name]:[Unit Sales Price]],4,FALSE))*Transactions[[#This Row],[Quantity Sold]],"-")</f>
        <v>1800</v>
      </c>
      <c r="R55" s="31">
        <f>IFERROR(Transactions[[#This Row],[Net of Sale]]-Transactions[[#This Row],[COGS]],"-")</f>
        <v>360</v>
      </c>
      <c r="S55" s="31">
        <f>IFERROR(Transactions[[#This Row],[COGS]]*Assumptions!$C$1,"-")</f>
        <v>180</v>
      </c>
      <c r="T55" s="31">
        <f>IFERROR(Transactions[[#This Row],[Output VAT(Liability)]]-Transactions[[#This Row],[Input VAT (Assets)]],"-")</f>
        <v>36</v>
      </c>
    </row>
    <row r="56" spans="2:20" x14ac:dyDescent="0.3">
      <c r="B56" s="55">
        <v>45690</v>
      </c>
      <c r="C56" s="50">
        <f>MONTH(Transactions[[#This Row],[Date]])</f>
        <v>2</v>
      </c>
      <c r="D56" s="50" t="s">
        <v>213</v>
      </c>
      <c r="E56" s="50" t="s">
        <v>13</v>
      </c>
      <c r="F56" s="33" t="s">
        <v>95</v>
      </c>
      <c r="G56" s="33" t="s">
        <v>106</v>
      </c>
      <c r="H56" s="33" t="s">
        <v>172</v>
      </c>
      <c r="I56" s="33">
        <v>20</v>
      </c>
      <c r="J56" s="24">
        <f>IFERROR(VLOOKUP(Transactions[[#This Row],[Product/ Service Name]],Products[[Product/ Service Name]:[Unit Sales Price]],10,FALSE),"-")</f>
        <v>48</v>
      </c>
      <c r="K56" s="27">
        <f>IFERROR(Transactions[[#This Row],[Unit Price]]*Transactions[[#This Row],[Quantity Sold]],"-")</f>
        <v>960</v>
      </c>
      <c r="L56" s="31">
        <f>IFERROR(Transactions[[#This Row],[Net of Sale]]*Assumptions!$C$1,"-")</f>
        <v>96</v>
      </c>
      <c r="M56" s="31">
        <f>IFERROR(Transactions[[#This Row],[Net of Sale]]*(1+Assumptions!$C$1),"-")</f>
        <v>1056</v>
      </c>
      <c r="N56" s="33" t="s">
        <v>190</v>
      </c>
      <c r="O56" s="35" t="s">
        <v>183</v>
      </c>
      <c r="P56" s="33" t="s">
        <v>191</v>
      </c>
      <c r="Q56" s="31">
        <f>IFERROR((VLOOKUP(Transactions[[#This Row],[Product/ Service Name]],Products[[Product/ Service Name]:[Unit Sales Price]],4,FALSE))*Transactions[[#This Row],[Quantity Sold]],"-")</f>
        <v>800</v>
      </c>
      <c r="R56" s="31">
        <f>IFERROR(Transactions[[#This Row],[Net of Sale]]-Transactions[[#This Row],[COGS]],"-")</f>
        <v>160</v>
      </c>
      <c r="S56" s="31">
        <f>IFERROR(Transactions[[#This Row],[COGS]]*Assumptions!$C$1,"-")</f>
        <v>80</v>
      </c>
      <c r="T56" s="31">
        <f>IFERROR(Transactions[[#This Row],[Output VAT(Liability)]]-Transactions[[#This Row],[Input VAT (Assets)]],"-")</f>
        <v>16</v>
      </c>
    </row>
    <row r="57" spans="2:20" x14ac:dyDescent="0.3">
      <c r="B57" s="55">
        <v>45691</v>
      </c>
      <c r="C57" s="50">
        <f>MONTH(Transactions[[#This Row],[Date]])</f>
        <v>2</v>
      </c>
      <c r="D57" s="50" t="s">
        <v>213</v>
      </c>
      <c r="E57" s="50" t="s">
        <v>13</v>
      </c>
      <c r="F57" s="33" t="s">
        <v>37</v>
      </c>
      <c r="G57" s="33" t="s">
        <v>106</v>
      </c>
      <c r="H57" s="33" t="s">
        <v>167</v>
      </c>
      <c r="I57" s="33">
        <v>20</v>
      </c>
      <c r="J57" s="24">
        <f>IFERROR(VLOOKUP(Transactions[[#This Row],[Product/ Service Name]],Products[[Product/ Service Name]:[Unit Sales Price]],10,FALSE),"-")</f>
        <v>7.1999999999999993</v>
      </c>
      <c r="K57" s="27">
        <f>IFERROR(Transactions[[#This Row],[Unit Price]]*Transactions[[#This Row],[Quantity Sold]],"-")</f>
        <v>144</v>
      </c>
      <c r="L57" s="31">
        <f>IFERROR(Transactions[[#This Row],[Net of Sale]]*Assumptions!$C$1,"-")</f>
        <v>14.4</v>
      </c>
      <c r="M57" s="31">
        <f>IFERROR(Transactions[[#This Row],[Net of Sale]]*(1+Assumptions!$C$1),"-")</f>
        <v>158.4</v>
      </c>
      <c r="N57" s="33" t="s">
        <v>186</v>
      </c>
      <c r="O57" s="35" t="s">
        <v>177</v>
      </c>
      <c r="P57" s="33" t="s">
        <v>191</v>
      </c>
      <c r="Q57" s="31">
        <f>IFERROR((VLOOKUP(Transactions[[#This Row],[Product/ Service Name]],Products[[Product/ Service Name]:[Unit Sales Price]],4,FALSE))*Transactions[[#This Row],[Quantity Sold]],"-")</f>
        <v>120</v>
      </c>
      <c r="R57" s="31">
        <f>IFERROR(Transactions[[#This Row],[Net of Sale]]-Transactions[[#This Row],[COGS]],"-")</f>
        <v>24</v>
      </c>
      <c r="S57" s="31">
        <f>IFERROR(Transactions[[#This Row],[COGS]]*Assumptions!$C$1,"-")</f>
        <v>12</v>
      </c>
      <c r="T57" s="31">
        <f>IFERROR(Transactions[[#This Row],[Output VAT(Liability)]]-Transactions[[#This Row],[Input VAT (Assets)]],"-")</f>
        <v>2.4000000000000004</v>
      </c>
    </row>
    <row r="58" spans="2:20" x14ac:dyDescent="0.3">
      <c r="B58" s="55">
        <v>45692</v>
      </c>
      <c r="C58" s="50">
        <f>MONTH(Transactions[[#This Row],[Date]])</f>
        <v>2</v>
      </c>
      <c r="D58" s="50" t="s">
        <v>213</v>
      </c>
      <c r="E58" s="50" t="s">
        <v>13</v>
      </c>
      <c r="F58" s="33" t="s">
        <v>38</v>
      </c>
      <c r="G58" s="33" t="s">
        <v>106</v>
      </c>
      <c r="H58" s="33" t="s">
        <v>168</v>
      </c>
      <c r="I58" s="33">
        <v>20</v>
      </c>
      <c r="J58" s="24">
        <f>IFERROR(VLOOKUP(Transactions[[#This Row],[Product/ Service Name]],Products[[Product/ Service Name]:[Unit Sales Price]],10,FALSE),"-")</f>
        <v>60</v>
      </c>
      <c r="K58" s="27">
        <f>IFERROR(Transactions[[#This Row],[Unit Price]]*Transactions[[#This Row],[Quantity Sold]],"-")</f>
        <v>1200</v>
      </c>
      <c r="L58" s="31">
        <f>IFERROR(Transactions[[#This Row],[Net of Sale]]*Assumptions!$C$1,"-")</f>
        <v>120</v>
      </c>
      <c r="M58" s="31">
        <f>IFERROR(Transactions[[#This Row],[Net of Sale]]*(1+Assumptions!$C$1),"-")</f>
        <v>1320</v>
      </c>
      <c r="N58" s="33" t="s">
        <v>186</v>
      </c>
      <c r="O58" s="35" t="s">
        <v>184</v>
      </c>
      <c r="P58" s="33" t="s">
        <v>191</v>
      </c>
      <c r="Q58" s="31">
        <f>IFERROR((VLOOKUP(Transactions[[#This Row],[Product/ Service Name]],Products[[Product/ Service Name]:[Unit Sales Price]],4,FALSE))*Transactions[[#This Row],[Quantity Sold]],"-")</f>
        <v>1000</v>
      </c>
      <c r="R58" s="31">
        <f>IFERROR(Transactions[[#This Row],[Net of Sale]]-Transactions[[#This Row],[COGS]],"-")</f>
        <v>200</v>
      </c>
      <c r="S58" s="31">
        <f>IFERROR(Transactions[[#This Row],[COGS]]*Assumptions!$C$1,"-")</f>
        <v>100</v>
      </c>
      <c r="T58" s="31">
        <f>IFERROR(Transactions[[#This Row],[Output VAT(Liability)]]-Transactions[[#This Row],[Input VAT (Assets)]],"-")</f>
        <v>20</v>
      </c>
    </row>
    <row r="59" spans="2:20" x14ac:dyDescent="0.3">
      <c r="B59" s="55">
        <v>45692</v>
      </c>
      <c r="C59" s="50">
        <f>MONTH(Transactions[[#This Row],[Date]])</f>
        <v>2</v>
      </c>
      <c r="D59" s="50" t="s">
        <v>213</v>
      </c>
      <c r="E59" s="50" t="s">
        <v>13</v>
      </c>
      <c r="F59" s="33" t="s">
        <v>39</v>
      </c>
      <c r="G59" s="33" t="s">
        <v>106</v>
      </c>
      <c r="H59" s="33" t="s">
        <v>169</v>
      </c>
      <c r="I59" s="33">
        <v>20</v>
      </c>
      <c r="J59" s="24">
        <f>IFERROR(VLOOKUP(Transactions[[#This Row],[Product/ Service Name]],Products[[Product/ Service Name]:[Unit Sales Price]],10,FALSE),"-")</f>
        <v>55.199999999999996</v>
      </c>
      <c r="K59" s="27">
        <f>IFERROR(Transactions[[#This Row],[Unit Price]]*Transactions[[#This Row],[Quantity Sold]],"-")</f>
        <v>1104</v>
      </c>
      <c r="L59" s="31">
        <f>IFERROR(Transactions[[#This Row],[Net of Sale]]*Assumptions!$C$1,"-")</f>
        <v>110.4</v>
      </c>
      <c r="M59" s="31">
        <f>IFERROR(Transactions[[#This Row],[Net of Sale]]*(1+Assumptions!$C$1),"-")</f>
        <v>1214.4000000000001</v>
      </c>
      <c r="N59" s="33" t="s">
        <v>186</v>
      </c>
      <c r="O59" s="35" t="s">
        <v>178</v>
      </c>
      <c r="P59" s="33" t="s">
        <v>191</v>
      </c>
      <c r="Q59" s="31">
        <f>IFERROR((VLOOKUP(Transactions[[#This Row],[Product/ Service Name]],Products[[Product/ Service Name]:[Unit Sales Price]],4,FALSE))*Transactions[[#This Row],[Quantity Sold]],"-")</f>
        <v>920</v>
      </c>
      <c r="R59" s="31">
        <f>IFERROR(Transactions[[#This Row],[Net of Sale]]-Transactions[[#This Row],[COGS]],"-")</f>
        <v>184</v>
      </c>
      <c r="S59" s="31">
        <f>IFERROR(Transactions[[#This Row],[COGS]]*Assumptions!$C$1,"-")</f>
        <v>92</v>
      </c>
      <c r="T59" s="31">
        <f>IFERROR(Transactions[[#This Row],[Output VAT(Liability)]]-Transactions[[#This Row],[Input VAT (Assets)]],"-")</f>
        <v>18.400000000000006</v>
      </c>
    </row>
    <row r="60" spans="2:20" x14ac:dyDescent="0.3">
      <c r="B60" s="55">
        <v>45693</v>
      </c>
      <c r="C60" s="50">
        <f>MONTH(Transactions[[#This Row],[Date]])</f>
        <v>2</v>
      </c>
      <c r="D60" s="50" t="s">
        <v>213</v>
      </c>
      <c r="E60" s="50" t="s">
        <v>13</v>
      </c>
      <c r="F60" s="33" t="s">
        <v>40</v>
      </c>
      <c r="G60" s="33" t="s">
        <v>106</v>
      </c>
      <c r="H60" s="33" t="s">
        <v>170</v>
      </c>
      <c r="I60" s="33">
        <v>20</v>
      </c>
      <c r="J60" s="24">
        <f>IFERROR(VLOOKUP(Transactions[[#This Row],[Product/ Service Name]],Products[[Product/ Service Name]:[Unit Sales Price]],10,FALSE),"-")</f>
        <v>26.4</v>
      </c>
      <c r="K60" s="27">
        <f>IFERROR(Transactions[[#This Row],[Unit Price]]*Transactions[[#This Row],[Quantity Sold]],"-")</f>
        <v>528</v>
      </c>
      <c r="L60" s="31">
        <f>IFERROR(Transactions[[#This Row],[Net of Sale]]*Assumptions!$C$1,"-")</f>
        <v>52.800000000000004</v>
      </c>
      <c r="M60" s="31">
        <f>IFERROR(Transactions[[#This Row],[Net of Sale]]*(1+Assumptions!$C$1),"-")</f>
        <v>580.80000000000007</v>
      </c>
      <c r="N60" s="33" t="s">
        <v>187</v>
      </c>
      <c r="O60" s="35" t="s">
        <v>183</v>
      </c>
      <c r="P60" s="33" t="s">
        <v>192</v>
      </c>
      <c r="Q60" s="31">
        <f>IFERROR((VLOOKUP(Transactions[[#This Row],[Product/ Service Name]],Products[[Product/ Service Name]:[Unit Sales Price]],4,FALSE))*Transactions[[#This Row],[Quantity Sold]],"-")</f>
        <v>440</v>
      </c>
      <c r="R60" s="31">
        <f>IFERROR(Transactions[[#This Row],[Net of Sale]]-Transactions[[#This Row],[COGS]],"-")</f>
        <v>88</v>
      </c>
      <c r="S60" s="31">
        <f>IFERROR(Transactions[[#This Row],[COGS]]*Assumptions!$C$1,"-")</f>
        <v>44</v>
      </c>
      <c r="T60" s="31">
        <f>IFERROR(Transactions[[#This Row],[Output VAT(Liability)]]-Transactions[[#This Row],[Input VAT (Assets)]],"-")</f>
        <v>8.8000000000000043</v>
      </c>
    </row>
    <row r="61" spans="2:20" x14ac:dyDescent="0.3">
      <c r="B61" s="55">
        <v>45693</v>
      </c>
      <c r="C61" s="50">
        <f>MONTH(Transactions[[#This Row],[Date]])</f>
        <v>2</v>
      </c>
      <c r="D61" s="50" t="s">
        <v>213</v>
      </c>
      <c r="E61" s="50" t="s">
        <v>13</v>
      </c>
      <c r="F61" s="33" t="s">
        <v>41</v>
      </c>
      <c r="G61" s="33" t="s">
        <v>106</v>
      </c>
      <c r="H61" s="33" t="s">
        <v>171</v>
      </c>
      <c r="I61" s="33">
        <v>20</v>
      </c>
      <c r="J61" s="24">
        <f>IFERROR(VLOOKUP(Transactions[[#This Row],[Product/ Service Name]],Products[[Product/ Service Name]:[Unit Sales Price]],10,FALSE),"-")</f>
        <v>25.2</v>
      </c>
      <c r="K61" s="27">
        <f>IFERROR(Transactions[[#This Row],[Unit Price]]*Transactions[[#This Row],[Quantity Sold]],"-")</f>
        <v>504</v>
      </c>
      <c r="L61" s="31">
        <f>IFERROR(Transactions[[#This Row],[Net of Sale]]*Assumptions!$C$1,"-")</f>
        <v>50.400000000000006</v>
      </c>
      <c r="M61" s="31">
        <f>IFERROR(Transactions[[#This Row],[Net of Sale]]*(1+Assumptions!$C$1),"-")</f>
        <v>554.40000000000009</v>
      </c>
      <c r="N61" s="33" t="s">
        <v>187</v>
      </c>
      <c r="O61" s="35" t="s">
        <v>179</v>
      </c>
      <c r="P61" s="33" t="s">
        <v>192</v>
      </c>
      <c r="Q61" s="31">
        <f>IFERROR((VLOOKUP(Transactions[[#This Row],[Product/ Service Name]],Products[[Product/ Service Name]:[Unit Sales Price]],4,FALSE))*Transactions[[#This Row],[Quantity Sold]],"-")</f>
        <v>420</v>
      </c>
      <c r="R61" s="31">
        <f>IFERROR(Transactions[[#This Row],[Net of Sale]]-Transactions[[#This Row],[COGS]],"-")</f>
        <v>84</v>
      </c>
      <c r="S61" s="31">
        <f>IFERROR(Transactions[[#This Row],[COGS]]*Assumptions!$C$1,"-")</f>
        <v>42</v>
      </c>
      <c r="T61" s="31">
        <f>IFERROR(Transactions[[#This Row],[Output VAT(Liability)]]-Transactions[[#This Row],[Input VAT (Assets)]],"-")</f>
        <v>8.4000000000000057</v>
      </c>
    </row>
    <row r="62" spans="2:20" x14ac:dyDescent="0.3">
      <c r="B62" s="55">
        <v>45693</v>
      </c>
      <c r="C62" s="50">
        <f>MONTH(Transactions[[#This Row],[Date]])</f>
        <v>2</v>
      </c>
      <c r="D62" s="50" t="s">
        <v>213</v>
      </c>
      <c r="E62" s="50" t="s">
        <v>13</v>
      </c>
      <c r="F62" s="33" t="s">
        <v>42</v>
      </c>
      <c r="G62" s="33" t="s">
        <v>106</v>
      </c>
      <c r="H62" s="33" t="s">
        <v>172</v>
      </c>
      <c r="I62" s="33">
        <v>20</v>
      </c>
      <c r="J62" s="24">
        <f>IFERROR(VLOOKUP(Transactions[[#This Row],[Product/ Service Name]],Products[[Product/ Service Name]:[Unit Sales Price]],10,FALSE),"-")</f>
        <v>18</v>
      </c>
      <c r="K62" s="27">
        <f>IFERROR(Transactions[[#This Row],[Unit Price]]*Transactions[[#This Row],[Quantity Sold]],"-")</f>
        <v>360</v>
      </c>
      <c r="L62" s="31">
        <f>IFERROR(Transactions[[#This Row],[Net of Sale]]*Assumptions!$C$1,"-")</f>
        <v>36</v>
      </c>
      <c r="M62" s="31">
        <f>IFERROR(Transactions[[#This Row],[Net of Sale]]*(1+Assumptions!$C$1),"-")</f>
        <v>396.00000000000006</v>
      </c>
      <c r="N62" s="33" t="s">
        <v>188</v>
      </c>
      <c r="O62" s="35" t="s">
        <v>182</v>
      </c>
      <c r="P62" s="33" t="s">
        <v>191</v>
      </c>
      <c r="Q62" s="31">
        <f>IFERROR((VLOOKUP(Transactions[[#This Row],[Product/ Service Name]],Products[[Product/ Service Name]:[Unit Sales Price]],4,FALSE))*Transactions[[#This Row],[Quantity Sold]],"-")</f>
        <v>300</v>
      </c>
      <c r="R62" s="31">
        <f>IFERROR(Transactions[[#This Row],[Net of Sale]]-Transactions[[#This Row],[COGS]],"-")</f>
        <v>60</v>
      </c>
      <c r="S62" s="31">
        <f>IFERROR(Transactions[[#This Row],[COGS]]*Assumptions!$C$1,"-")</f>
        <v>30</v>
      </c>
      <c r="T62" s="31">
        <f>IFERROR(Transactions[[#This Row],[Output VAT(Liability)]]-Transactions[[#This Row],[Input VAT (Assets)]],"-")</f>
        <v>6</v>
      </c>
    </row>
    <row r="63" spans="2:20" x14ac:dyDescent="0.3">
      <c r="B63" s="55">
        <v>45693</v>
      </c>
      <c r="C63" s="50">
        <f>MONTH(Transactions[[#This Row],[Date]])</f>
        <v>2</v>
      </c>
      <c r="D63" s="50" t="s">
        <v>213</v>
      </c>
      <c r="E63" s="50" t="s">
        <v>13</v>
      </c>
      <c r="F63" s="33" t="s">
        <v>43</v>
      </c>
      <c r="G63" s="33" t="s">
        <v>106</v>
      </c>
      <c r="H63" s="33" t="s">
        <v>167</v>
      </c>
      <c r="I63" s="33">
        <v>20</v>
      </c>
      <c r="J63" s="24">
        <f>IFERROR(VLOOKUP(Transactions[[#This Row],[Product/ Service Name]],Products[[Product/ Service Name]:[Unit Sales Price]],10,FALSE),"-")</f>
        <v>10.799999999999999</v>
      </c>
      <c r="K63" s="27">
        <f>IFERROR(Transactions[[#This Row],[Unit Price]]*Transactions[[#This Row],[Quantity Sold]],"-")</f>
        <v>215.99999999999997</v>
      </c>
      <c r="L63" s="31">
        <f>IFERROR(Transactions[[#This Row],[Net of Sale]]*Assumptions!$C$1,"-")</f>
        <v>21.599999999999998</v>
      </c>
      <c r="M63" s="31">
        <f>IFERROR(Transactions[[#This Row],[Net of Sale]]*(1+Assumptions!$C$1),"-")</f>
        <v>237.6</v>
      </c>
      <c r="N63" s="33" t="s">
        <v>189</v>
      </c>
      <c r="O63" s="35" t="s">
        <v>180</v>
      </c>
      <c r="P63" s="33" t="s">
        <v>191</v>
      </c>
      <c r="Q63" s="31">
        <f>IFERROR((VLOOKUP(Transactions[[#This Row],[Product/ Service Name]],Products[[Product/ Service Name]:[Unit Sales Price]],4,FALSE))*Transactions[[#This Row],[Quantity Sold]],"-")</f>
        <v>180</v>
      </c>
      <c r="R63" s="31">
        <f>IFERROR(Transactions[[#This Row],[Net of Sale]]-Transactions[[#This Row],[COGS]],"-")</f>
        <v>35.999999999999972</v>
      </c>
      <c r="S63" s="31">
        <f>IFERROR(Transactions[[#This Row],[COGS]]*Assumptions!$C$1,"-")</f>
        <v>18</v>
      </c>
      <c r="T63" s="31">
        <f>IFERROR(Transactions[[#This Row],[Output VAT(Liability)]]-Transactions[[#This Row],[Input VAT (Assets)]],"-")</f>
        <v>3.5999999999999979</v>
      </c>
    </row>
    <row r="64" spans="2:20" x14ac:dyDescent="0.3">
      <c r="B64" s="55">
        <v>45694</v>
      </c>
      <c r="C64" s="50">
        <f>MONTH(Transactions[[#This Row],[Date]])</f>
        <v>2</v>
      </c>
      <c r="D64" s="50" t="s">
        <v>213</v>
      </c>
      <c r="E64" s="50" t="s">
        <v>13</v>
      </c>
      <c r="F64" s="33" t="s">
        <v>44</v>
      </c>
      <c r="G64" s="33" t="s">
        <v>106</v>
      </c>
      <c r="H64" s="33" t="s">
        <v>168</v>
      </c>
      <c r="I64" s="33">
        <v>20</v>
      </c>
      <c r="J64" s="24">
        <f>IFERROR(VLOOKUP(Transactions[[#This Row],[Product/ Service Name]],Products[[Product/ Service Name]:[Unit Sales Price]],10,FALSE),"-")</f>
        <v>9.6</v>
      </c>
      <c r="K64" s="27">
        <f>IFERROR(Transactions[[#This Row],[Unit Price]]*Transactions[[#This Row],[Quantity Sold]],"-")</f>
        <v>192</v>
      </c>
      <c r="L64" s="31">
        <f>IFERROR(Transactions[[#This Row],[Net of Sale]]*Assumptions!$C$1,"-")</f>
        <v>19.200000000000003</v>
      </c>
      <c r="M64" s="31">
        <f>IFERROR(Transactions[[#This Row],[Net of Sale]]*(1+Assumptions!$C$1),"-")</f>
        <v>211.20000000000002</v>
      </c>
      <c r="N64" s="33" t="s">
        <v>188</v>
      </c>
      <c r="O64" s="35" t="s">
        <v>181</v>
      </c>
      <c r="P64" s="33" t="s">
        <v>191</v>
      </c>
      <c r="Q64" s="31">
        <f>IFERROR((VLOOKUP(Transactions[[#This Row],[Product/ Service Name]],Products[[Product/ Service Name]:[Unit Sales Price]],4,FALSE))*Transactions[[#This Row],[Quantity Sold]],"-")</f>
        <v>160</v>
      </c>
      <c r="R64" s="31">
        <f>IFERROR(Transactions[[#This Row],[Net of Sale]]-Transactions[[#This Row],[COGS]],"-")</f>
        <v>32</v>
      </c>
      <c r="S64" s="31">
        <f>IFERROR(Transactions[[#This Row],[COGS]]*Assumptions!$C$1,"-")</f>
        <v>16</v>
      </c>
      <c r="T64" s="31">
        <f>IFERROR(Transactions[[#This Row],[Output VAT(Liability)]]-Transactions[[#This Row],[Input VAT (Assets)]],"-")</f>
        <v>3.2000000000000028</v>
      </c>
    </row>
    <row r="65" spans="2:20" x14ac:dyDescent="0.3">
      <c r="B65" s="55">
        <v>45695</v>
      </c>
      <c r="C65" s="50">
        <f>MONTH(Transactions[[#This Row],[Date]])</f>
        <v>2</v>
      </c>
      <c r="D65" s="50" t="s">
        <v>213</v>
      </c>
      <c r="E65" s="50" t="s">
        <v>13</v>
      </c>
      <c r="F65" s="33" t="s">
        <v>45</v>
      </c>
      <c r="G65" s="33" t="s">
        <v>106</v>
      </c>
      <c r="H65" s="33" t="s">
        <v>169</v>
      </c>
      <c r="I65" s="33">
        <v>20</v>
      </c>
      <c r="J65" s="24">
        <f>IFERROR(VLOOKUP(Transactions[[#This Row],[Product/ Service Name]],Products[[Product/ Service Name]:[Unit Sales Price]],10,FALSE),"-")</f>
        <v>4.8</v>
      </c>
      <c r="K65" s="27">
        <f>IFERROR(Transactions[[#This Row],[Unit Price]]*Transactions[[#This Row],[Quantity Sold]],"-")</f>
        <v>96</v>
      </c>
      <c r="L65" s="31">
        <f>IFERROR(Transactions[[#This Row],[Net of Sale]]*Assumptions!$C$1,"-")</f>
        <v>9.6000000000000014</v>
      </c>
      <c r="M65" s="31">
        <f>IFERROR(Transactions[[#This Row],[Net of Sale]]*(1+Assumptions!$C$1),"-")</f>
        <v>105.60000000000001</v>
      </c>
      <c r="N65" s="33" t="s">
        <v>188</v>
      </c>
      <c r="O65" s="35" t="s">
        <v>185</v>
      </c>
      <c r="P65" s="33" t="s">
        <v>191</v>
      </c>
      <c r="Q65" s="31">
        <f>IFERROR((VLOOKUP(Transactions[[#This Row],[Product/ Service Name]],Products[[Product/ Service Name]:[Unit Sales Price]],4,FALSE))*Transactions[[#This Row],[Quantity Sold]],"-")</f>
        <v>80</v>
      </c>
      <c r="R65" s="31">
        <f>IFERROR(Transactions[[#This Row],[Net of Sale]]-Transactions[[#This Row],[COGS]],"-")</f>
        <v>16</v>
      </c>
      <c r="S65" s="31">
        <f>IFERROR(Transactions[[#This Row],[COGS]]*Assumptions!$C$1,"-")</f>
        <v>8</v>
      </c>
      <c r="T65" s="31">
        <f>IFERROR(Transactions[[#This Row],[Output VAT(Liability)]]-Transactions[[#This Row],[Input VAT (Assets)]],"-")</f>
        <v>1.6000000000000014</v>
      </c>
    </row>
    <row r="66" spans="2:20" x14ac:dyDescent="0.3">
      <c r="B66" s="55">
        <v>45695</v>
      </c>
      <c r="C66" s="50">
        <f>MONTH(Transactions[[#This Row],[Date]])</f>
        <v>2</v>
      </c>
      <c r="D66" s="50" t="s">
        <v>213</v>
      </c>
      <c r="E66" s="50" t="s">
        <v>13</v>
      </c>
      <c r="F66" s="33" t="s">
        <v>46</v>
      </c>
      <c r="G66" s="33" t="s">
        <v>106</v>
      </c>
      <c r="H66" s="33" t="s">
        <v>170</v>
      </c>
      <c r="I66" s="33">
        <v>20</v>
      </c>
      <c r="J66" s="24">
        <f>IFERROR(VLOOKUP(Transactions[[#This Row],[Product/ Service Name]],Products[[Product/ Service Name]:[Unit Sales Price]],10,FALSE),"-")</f>
        <v>3</v>
      </c>
      <c r="K66" s="27">
        <f>IFERROR(Transactions[[#This Row],[Unit Price]]*Transactions[[#This Row],[Quantity Sold]],"-")</f>
        <v>60</v>
      </c>
      <c r="L66" s="31">
        <f>IFERROR(Transactions[[#This Row],[Net of Sale]]*Assumptions!$C$1,"-")</f>
        <v>6</v>
      </c>
      <c r="M66" s="31">
        <f>IFERROR(Transactions[[#This Row],[Net of Sale]]*(1+Assumptions!$C$1),"-")</f>
        <v>66</v>
      </c>
      <c r="N66" s="33" t="s">
        <v>188</v>
      </c>
      <c r="O66" s="35" t="s">
        <v>177</v>
      </c>
      <c r="P66" s="33" t="s">
        <v>191</v>
      </c>
      <c r="Q66" s="31">
        <f>IFERROR((VLOOKUP(Transactions[[#This Row],[Product/ Service Name]],Products[[Product/ Service Name]:[Unit Sales Price]],4,FALSE))*Transactions[[#This Row],[Quantity Sold]],"-")</f>
        <v>50</v>
      </c>
      <c r="R66" s="31">
        <f>IFERROR(Transactions[[#This Row],[Net of Sale]]-Transactions[[#This Row],[COGS]],"-")</f>
        <v>10</v>
      </c>
      <c r="S66" s="31">
        <f>IFERROR(Transactions[[#This Row],[COGS]]*Assumptions!$C$1,"-")</f>
        <v>5</v>
      </c>
      <c r="T66" s="31">
        <f>IFERROR(Transactions[[#This Row],[Output VAT(Liability)]]-Transactions[[#This Row],[Input VAT (Assets)]],"-")</f>
        <v>1</v>
      </c>
    </row>
    <row r="67" spans="2:20" x14ac:dyDescent="0.3">
      <c r="B67" s="55">
        <v>45697</v>
      </c>
      <c r="C67" s="50">
        <f>MONTH(Transactions[[#This Row],[Date]])</f>
        <v>2</v>
      </c>
      <c r="D67" s="50" t="s">
        <v>213</v>
      </c>
      <c r="E67" s="50" t="s">
        <v>13</v>
      </c>
      <c r="F67" s="33" t="s">
        <v>47</v>
      </c>
      <c r="G67" s="33" t="s">
        <v>106</v>
      </c>
      <c r="H67" s="33" t="s">
        <v>171</v>
      </c>
      <c r="I67" s="33">
        <v>20</v>
      </c>
      <c r="J67" s="24">
        <f>IFERROR(VLOOKUP(Transactions[[#This Row],[Product/ Service Name]],Products[[Product/ Service Name]:[Unit Sales Price]],10,FALSE),"-")</f>
        <v>48</v>
      </c>
      <c r="K67" s="27">
        <f>IFERROR(Transactions[[#This Row],[Unit Price]]*Transactions[[#This Row],[Quantity Sold]],"-")</f>
        <v>960</v>
      </c>
      <c r="L67" s="31">
        <f>IFERROR(Transactions[[#This Row],[Net of Sale]]*Assumptions!$C$1,"-")</f>
        <v>96</v>
      </c>
      <c r="M67" s="31">
        <f>IFERROR(Transactions[[#This Row],[Net of Sale]]*(1+Assumptions!$C$1),"-")</f>
        <v>1056</v>
      </c>
      <c r="N67" s="33" t="s">
        <v>190</v>
      </c>
      <c r="O67" s="35" t="s">
        <v>179</v>
      </c>
      <c r="P67" s="33" t="s">
        <v>192</v>
      </c>
      <c r="Q67" s="31">
        <f>IFERROR((VLOOKUP(Transactions[[#This Row],[Product/ Service Name]],Products[[Product/ Service Name]:[Unit Sales Price]],4,FALSE))*Transactions[[#This Row],[Quantity Sold]],"-")</f>
        <v>800</v>
      </c>
      <c r="R67" s="31">
        <f>IFERROR(Transactions[[#This Row],[Net of Sale]]-Transactions[[#This Row],[COGS]],"-")</f>
        <v>160</v>
      </c>
      <c r="S67" s="31">
        <f>IFERROR(Transactions[[#This Row],[COGS]]*Assumptions!$C$1,"-")</f>
        <v>80</v>
      </c>
      <c r="T67" s="31">
        <f>IFERROR(Transactions[[#This Row],[Output VAT(Liability)]]-Transactions[[#This Row],[Input VAT (Assets)]],"-")</f>
        <v>16</v>
      </c>
    </row>
    <row r="68" spans="2:20" x14ac:dyDescent="0.3">
      <c r="B68" s="55">
        <v>45697</v>
      </c>
      <c r="C68" s="50">
        <f>MONTH(Transactions[[#This Row],[Date]])</f>
        <v>2</v>
      </c>
      <c r="D68" s="50" t="s">
        <v>213</v>
      </c>
      <c r="E68" s="50" t="s">
        <v>13</v>
      </c>
      <c r="F68" s="33" t="s">
        <v>48</v>
      </c>
      <c r="G68" s="33" t="s">
        <v>106</v>
      </c>
      <c r="H68" s="33" t="s">
        <v>172</v>
      </c>
      <c r="I68" s="33">
        <v>20</v>
      </c>
      <c r="J68" s="24">
        <f>IFERROR(VLOOKUP(Transactions[[#This Row],[Product/ Service Name]],Products[[Product/ Service Name]:[Unit Sales Price]],10,FALSE),"-")</f>
        <v>15.6</v>
      </c>
      <c r="K68" s="27">
        <f>IFERROR(Transactions[[#This Row],[Unit Price]]*Transactions[[#This Row],[Quantity Sold]],"-")</f>
        <v>312</v>
      </c>
      <c r="L68" s="31">
        <f>IFERROR(Transactions[[#This Row],[Net of Sale]]*Assumptions!$C$1,"-")</f>
        <v>31.200000000000003</v>
      </c>
      <c r="M68" s="31">
        <f>IFERROR(Transactions[[#This Row],[Net of Sale]]*(1+Assumptions!$C$1),"-")</f>
        <v>343.20000000000005</v>
      </c>
      <c r="N68" s="33" t="s">
        <v>190</v>
      </c>
      <c r="O68" s="35" t="s">
        <v>180</v>
      </c>
      <c r="P68" s="33" t="s">
        <v>192</v>
      </c>
      <c r="Q68" s="31">
        <f>IFERROR((VLOOKUP(Transactions[[#This Row],[Product/ Service Name]],Products[[Product/ Service Name]:[Unit Sales Price]],4,FALSE))*Transactions[[#This Row],[Quantity Sold]],"-")</f>
        <v>260</v>
      </c>
      <c r="R68" s="31">
        <f>IFERROR(Transactions[[#This Row],[Net of Sale]]-Transactions[[#This Row],[COGS]],"-")</f>
        <v>52</v>
      </c>
      <c r="S68" s="31">
        <f>IFERROR(Transactions[[#This Row],[COGS]]*Assumptions!$C$1,"-")</f>
        <v>26</v>
      </c>
      <c r="T68" s="31">
        <f>IFERROR(Transactions[[#This Row],[Output VAT(Liability)]]-Transactions[[#This Row],[Input VAT (Assets)]],"-")</f>
        <v>5.2000000000000028</v>
      </c>
    </row>
    <row r="69" spans="2:20" x14ac:dyDescent="0.3">
      <c r="B69" s="55">
        <v>45697</v>
      </c>
      <c r="C69" s="50">
        <f>MONTH(Transactions[[#This Row],[Date]])</f>
        <v>2</v>
      </c>
      <c r="D69" s="50" t="s">
        <v>213</v>
      </c>
      <c r="E69" s="50" t="s">
        <v>13</v>
      </c>
      <c r="F69" s="33" t="s">
        <v>49</v>
      </c>
      <c r="G69" s="33" t="s">
        <v>106</v>
      </c>
      <c r="H69" s="33" t="s">
        <v>167</v>
      </c>
      <c r="I69" s="33">
        <v>20</v>
      </c>
      <c r="J69" s="24">
        <f>IFERROR(VLOOKUP(Transactions[[#This Row],[Product/ Service Name]],Products[[Product/ Service Name]:[Unit Sales Price]],10,FALSE),"-")</f>
        <v>18</v>
      </c>
      <c r="K69" s="27">
        <f>IFERROR(Transactions[[#This Row],[Unit Price]]*Transactions[[#This Row],[Quantity Sold]],"-")</f>
        <v>360</v>
      </c>
      <c r="L69" s="31">
        <f>IFERROR(Transactions[[#This Row],[Net of Sale]]*Assumptions!$C$1,"-")</f>
        <v>36</v>
      </c>
      <c r="M69" s="31">
        <f>IFERROR(Transactions[[#This Row],[Net of Sale]]*(1+Assumptions!$C$1),"-")</f>
        <v>396.00000000000006</v>
      </c>
      <c r="N69" s="33" t="s">
        <v>190</v>
      </c>
      <c r="O69" s="35" t="s">
        <v>185</v>
      </c>
      <c r="P69" s="33" t="s">
        <v>191</v>
      </c>
      <c r="Q69" s="31">
        <f>IFERROR((VLOOKUP(Transactions[[#This Row],[Product/ Service Name]],Products[[Product/ Service Name]:[Unit Sales Price]],4,FALSE))*Transactions[[#This Row],[Quantity Sold]],"-")</f>
        <v>300</v>
      </c>
      <c r="R69" s="31">
        <f>IFERROR(Transactions[[#This Row],[Net of Sale]]-Transactions[[#This Row],[COGS]],"-")</f>
        <v>60</v>
      </c>
      <c r="S69" s="31">
        <f>IFERROR(Transactions[[#This Row],[COGS]]*Assumptions!$C$1,"-")</f>
        <v>30</v>
      </c>
      <c r="T69" s="31">
        <f>IFERROR(Transactions[[#This Row],[Output VAT(Liability)]]-Transactions[[#This Row],[Input VAT (Assets)]],"-")</f>
        <v>6</v>
      </c>
    </row>
    <row r="70" spans="2:20" x14ac:dyDescent="0.3">
      <c r="B70" s="55">
        <v>45697</v>
      </c>
      <c r="C70" s="50">
        <f>MONTH(Transactions[[#This Row],[Date]])</f>
        <v>2</v>
      </c>
      <c r="D70" s="50" t="s">
        <v>213</v>
      </c>
      <c r="E70" s="50" t="s">
        <v>13</v>
      </c>
      <c r="F70" s="33" t="s">
        <v>86</v>
      </c>
      <c r="G70" s="33" t="s">
        <v>106</v>
      </c>
      <c r="H70" s="33" t="s">
        <v>168</v>
      </c>
      <c r="I70" s="33">
        <v>20</v>
      </c>
      <c r="J70" s="24">
        <f>IFERROR(VLOOKUP(Transactions[[#This Row],[Product/ Service Name]],Products[[Product/ Service Name]:[Unit Sales Price]],10,FALSE),"-")</f>
        <v>36</v>
      </c>
      <c r="K70" s="27">
        <f>IFERROR(Transactions[[#This Row],[Unit Price]]*Transactions[[#This Row],[Quantity Sold]],"-")</f>
        <v>720</v>
      </c>
      <c r="L70" s="31">
        <f>IFERROR(Transactions[[#This Row],[Net of Sale]]*Assumptions!$C$1,"-")</f>
        <v>72</v>
      </c>
      <c r="M70" s="31">
        <f>IFERROR(Transactions[[#This Row],[Net of Sale]]*(1+Assumptions!$C$1),"-")</f>
        <v>792.00000000000011</v>
      </c>
      <c r="N70" s="33" t="s">
        <v>190</v>
      </c>
      <c r="O70" s="35" t="s">
        <v>185</v>
      </c>
      <c r="P70" s="33" t="s">
        <v>191</v>
      </c>
      <c r="Q70" s="31">
        <f>IFERROR((VLOOKUP(Transactions[[#This Row],[Product/ Service Name]],Products[[Product/ Service Name]:[Unit Sales Price]],4,FALSE))*Transactions[[#This Row],[Quantity Sold]],"-")</f>
        <v>600</v>
      </c>
      <c r="R70" s="31">
        <f>IFERROR(Transactions[[#This Row],[Net of Sale]]-Transactions[[#This Row],[COGS]],"-")</f>
        <v>120</v>
      </c>
      <c r="S70" s="31">
        <f>IFERROR(Transactions[[#This Row],[COGS]]*Assumptions!$C$1,"-")</f>
        <v>60</v>
      </c>
      <c r="T70" s="31">
        <f>IFERROR(Transactions[[#This Row],[Output VAT(Liability)]]-Transactions[[#This Row],[Input VAT (Assets)]],"-")</f>
        <v>12</v>
      </c>
    </row>
    <row r="71" spans="2:20" x14ac:dyDescent="0.3">
      <c r="B71" s="55">
        <v>45697</v>
      </c>
      <c r="C71" s="50">
        <f>MONTH(Transactions[[#This Row],[Date]])</f>
        <v>2</v>
      </c>
      <c r="D71" s="50" t="s">
        <v>213</v>
      </c>
      <c r="E71" s="50" t="s">
        <v>14</v>
      </c>
      <c r="F71" s="33" t="s">
        <v>96</v>
      </c>
      <c r="G71" s="33" t="s">
        <v>106</v>
      </c>
      <c r="H71" s="33" t="s">
        <v>169</v>
      </c>
      <c r="I71" s="33">
        <v>20</v>
      </c>
      <c r="J71" s="24">
        <f>IFERROR(VLOOKUP(Transactions[[#This Row],[Product/ Service Name]],Products[[Product/ Service Name]:[Unit Sales Price]],10,FALSE),"-")</f>
        <v>24</v>
      </c>
      <c r="K71" s="27">
        <f>IFERROR(Transactions[[#This Row],[Unit Price]]*Transactions[[#This Row],[Quantity Sold]],"-")</f>
        <v>480</v>
      </c>
      <c r="L71" s="31">
        <f>IFERROR(Transactions[[#This Row],[Net of Sale]]*Assumptions!$C$1,"-")</f>
        <v>48</v>
      </c>
      <c r="M71" s="31">
        <f>IFERROR(Transactions[[#This Row],[Net of Sale]]*(1+Assumptions!$C$1),"-")</f>
        <v>528</v>
      </c>
      <c r="N71" s="33" t="s">
        <v>190</v>
      </c>
      <c r="O71" s="35" t="s">
        <v>181</v>
      </c>
      <c r="P71" s="33" t="s">
        <v>191</v>
      </c>
      <c r="Q71" s="31">
        <f>IFERROR((VLOOKUP(Transactions[[#This Row],[Product/ Service Name]],Products[[Product/ Service Name]:[Unit Sales Price]],4,FALSE))*Transactions[[#This Row],[Quantity Sold]],"-")</f>
        <v>400</v>
      </c>
      <c r="R71" s="31">
        <f>IFERROR(Transactions[[#This Row],[Net of Sale]]-Transactions[[#This Row],[COGS]],"-")</f>
        <v>80</v>
      </c>
      <c r="S71" s="31">
        <f>IFERROR(Transactions[[#This Row],[COGS]]*Assumptions!$C$1,"-")</f>
        <v>40</v>
      </c>
      <c r="T71" s="31">
        <f>IFERROR(Transactions[[#This Row],[Output VAT(Liability)]]-Transactions[[#This Row],[Input VAT (Assets)]],"-")</f>
        <v>8</v>
      </c>
    </row>
    <row r="72" spans="2:20" x14ac:dyDescent="0.3">
      <c r="B72" s="55">
        <v>45698</v>
      </c>
      <c r="C72" s="50">
        <f>MONTH(Transactions[[#This Row],[Date]])</f>
        <v>2</v>
      </c>
      <c r="D72" s="50" t="s">
        <v>213</v>
      </c>
      <c r="E72" s="50" t="s">
        <v>14</v>
      </c>
      <c r="F72" s="33" t="s">
        <v>97</v>
      </c>
      <c r="G72" s="33" t="s">
        <v>106</v>
      </c>
      <c r="H72" s="33" t="s">
        <v>170</v>
      </c>
      <c r="I72" s="33">
        <v>20</v>
      </c>
      <c r="J72" s="24">
        <f>IFERROR(VLOOKUP(Transactions[[#This Row],[Product/ Service Name]],Products[[Product/ Service Name]:[Unit Sales Price]],10,FALSE),"-")</f>
        <v>24</v>
      </c>
      <c r="K72" s="27">
        <f>IFERROR(Transactions[[#This Row],[Unit Price]]*Transactions[[#This Row],[Quantity Sold]],"-")</f>
        <v>480</v>
      </c>
      <c r="L72" s="31">
        <f>IFERROR(Transactions[[#This Row],[Net of Sale]]*Assumptions!$C$1,"-")</f>
        <v>48</v>
      </c>
      <c r="M72" s="31">
        <f>IFERROR(Transactions[[#This Row],[Net of Sale]]*(1+Assumptions!$C$1),"-")</f>
        <v>528</v>
      </c>
      <c r="N72" s="33" t="s">
        <v>190</v>
      </c>
      <c r="O72" s="35" t="s">
        <v>182</v>
      </c>
      <c r="P72" s="33" t="s">
        <v>191</v>
      </c>
      <c r="Q72" s="31">
        <f>IFERROR((VLOOKUP(Transactions[[#This Row],[Product/ Service Name]],Products[[Product/ Service Name]:[Unit Sales Price]],4,FALSE))*Transactions[[#This Row],[Quantity Sold]],"-")</f>
        <v>400</v>
      </c>
      <c r="R72" s="31">
        <f>IFERROR(Transactions[[#This Row],[Net of Sale]]-Transactions[[#This Row],[COGS]],"-")</f>
        <v>80</v>
      </c>
      <c r="S72" s="31">
        <f>IFERROR(Transactions[[#This Row],[COGS]]*Assumptions!$C$1,"-")</f>
        <v>40</v>
      </c>
      <c r="T72" s="31">
        <f>IFERROR(Transactions[[#This Row],[Output VAT(Liability)]]-Transactions[[#This Row],[Input VAT (Assets)]],"-")</f>
        <v>8</v>
      </c>
    </row>
    <row r="73" spans="2:20" x14ac:dyDescent="0.3">
      <c r="B73" s="55">
        <v>45698</v>
      </c>
      <c r="C73" s="50">
        <f>MONTH(Transactions[[#This Row],[Date]])</f>
        <v>2</v>
      </c>
      <c r="D73" s="50" t="s">
        <v>213</v>
      </c>
      <c r="E73" s="50" t="s">
        <v>14</v>
      </c>
      <c r="F73" s="33" t="s">
        <v>98</v>
      </c>
      <c r="G73" s="33" t="s">
        <v>106</v>
      </c>
      <c r="H73" s="33" t="s">
        <v>171</v>
      </c>
      <c r="I73" s="33">
        <v>20</v>
      </c>
      <c r="J73" s="24">
        <f>IFERROR(VLOOKUP(Transactions[[#This Row],[Product/ Service Name]],Products[[Product/ Service Name]:[Unit Sales Price]],10,FALSE),"-")</f>
        <v>7.1999999999999993</v>
      </c>
      <c r="K73" s="27">
        <f>IFERROR(Transactions[[#This Row],[Unit Price]]*Transactions[[#This Row],[Quantity Sold]],"-")</f>
        <v>144</v>
      </c>
      <c r="L73" s="31">
        <f>IFERROR(Transactions[[#This Row],[Net of Sale]]*Assumptions!$C$1,"-")</f>
        <v>14.4</v>
      </c>
      <c r="M73" s="31">
        <f>IFERROR(Transactions[[#This Row],[Net of Sale]]*(1+Assumptions!$C$1),"-")</f>
        <v>158.4</v>
      </c>
      <c r="N73" s="33" t="s">
        <v>189</v>
      </c>
      <c r="O73" s="35" t="s">
        <v>184</v>
      </c>
      <c r="P73" s="33" t="s">
        <v>191</v>
      </c>
      <c r="Q73" s="31">
        <f>IFERROR((VLOOKUP(Transactions[[#This Row],[Product/ Service Name]],Products[[Product/ Service Name]:[Unit Sales Price]],4,FALSE))*Transactions[[#This Row],[Quantity Sold]],"-")</f>
        <v>120</v>
      </c>
      <c r="R73" s="31">
        <f>IFERROR(Transactions[[#This Row],[Net of Sale]]-Transactions[[#This Row],[COGS]],"-")</f>
        <v>24</v>
      </c>
      <c r="S73" s="31">
        <f>IFERROR(Transactions[[#This Row],[COGS]]*Assumptions!$C$1,"-")</f>
        <v>12</v>
      </c>
      <c r="T73" s="31">
        <f>IFERROR(Transactions[[#This Row],[Output VAT(Liability)]]-Transactions[[#This Row],[Input VAT (Assets)]],"-")</f>
        <v>2.4000000000000004</v>
      </c>
    </row>
    <row r="74" spans="2:20" x14ac:dyDescent="0.3">
      <c r="B74" s="55">
        <v>45699</v>
      </c>
      <c r="C74" s="50">
        <f>MONTH(Transactions[[#This Row],[Date]])</f>
        <v>2</v>
      </c>
      <c r="D74" s="50" t="s">
        <v>213</v>
      </c>
      <c r="E74" s="50" t="s">
        <v>14</v>
      </c>
      <c r="F74" s="33" t="s">
        <v>99</v>
      </c>
      <c r="G74" s="33" t="s">
        <v>106</v>
      </c>
      <c r="H74" s="33" t="s">
        <v>172</v>
      </c>
      <c r="I74" s="33">
        <v>20</v>
      </c>
      <c r="J74" s="24">
        <f>IFERROR(VLOOKUP(Transactions[[#This Row],[Product/ Service Name]],Products[[Product/ Service Name]:[Unit Sales Price]],10,FALSE),"-")</f>
        <v>7.1999999999999993</v>
      </c>
      <c r="K74" s="27">
        <f>IFERROR(Transactions[[#This Row],[Unit Price]]*Transactions[[#This Row],[Quantity Sold]],"-")</f>
        <v>144</v>
      </c>
      <c r="L74" s="31">
        <f>IFERROR(Transactions[[#This Row],[Net of Sale]]*Assumptions!$C$1,"-")</f>
        <v>14.4</v>
      </c>
      <c r="M74" s="31">
        <f>IFERROR(Transactions[[#This Row],[Net of Sale]]*(1+Assumptions!$C$1),"-")</f>
        <v>158.4</v>
      </c>
      <c r="N74" s="33" t="s">
        <v>190</v>
      </c>
      <c r="O74" s="35" t="s">
        <v>183</v>
      </c>
      <c r="P74" s="33" t="s">
        <v>192</v>
      </c>
      <c r="Q74" s="31">
        <f>IFERROR((VLOOKUP(Transactions[[#This Row],[Product/ Service Name]],Products[[Product/ Service Name]:[Unit Sales Price]],4,FALSE))*Transactions[[#This Row],[Quantity Sold]],"-")</f>
        <v>120</v>
      </c>
      <c r="R74" s="31">
        <f>IFERROR(Transactions[[#This Row],[Net of Sale]]-Transactions[[#This Row],[COGS]],"-")</f>
        <v>24</v>
      </c>
      <c r="S74" s="31">
        <f>IFERROR(Transactions[[#This Row],[COGS]]*Assumptions!$C$1,"-")</f>
        <v>12</v>
      </c>
      <c r="T74" s="31">
        <f>IFERROR(Transactions[[#This Row],[Output VAT(Liability)]]-Transactions[[#This Row],[Input VAT (Assets)]],"-")</f>
        <v>2.4000000000000004</v>
      </c>
    </row>
    <row r="75" spans="2:20" x14ac:dyDescent="0.3">
      <c r="B75" s="55">
        <v>45699</v>
      </c>
      <c r="C75" s="50">
        <f>MONTH(Transactions[[#This Row],[Date]])</f>
        <v>2</v>
      </c>
      <c r="D75" s="50" t="s">
        <v>213</v>
      </c>
      <c r="E75" s="50" t="s">
        <v>14</v>
      </c>
      <c r="F75" s="33" t="s">
        <v>100</v>
      </c>
      <c r="G75" s="33" t="s">
        <v>106</v>
      </c>
      <c r="H75" s="33" t="s">
        <v>167</v>
      </c>
      <c r="I75" s="33">
        <v>20</v>
      </c>
      <c r="J75" s="24">
        <f>IFERROR(VLOOKUP(Transactions[[#This Row],[Product/ Service Name]],Products[[Product/ Service Name]:[Unit Sales Price]],10,FALSE),"-")</f>
        <v>7.1999999999999993</v>
      </c>
      <c r="K75" s="27">
        <f>IFERROR(Transactions[[#This Row],[Unit Price]]*Transactions[[#This Row],[Quantity Sold]],"-")</f>
        <v>144</v>
      </c>
      <c r="L75" s="31">
        <f>IFERROR(Transactions[[#This Row],[Net of Sale]]*Assumptions!$C$1,"-")</f>
        <v>14.4</v>
      </c>
      <c r="M75" s="31">
        <f>IFERROR(Transactions[[#This Row],[Net of Sale]]*(1+Assumptions!$C$1),"-")</f>
        <v>158.4</v>
      </c>
      <c r="N75" s="33" t="s">
        <v>186</v>
      </c>
      <c r="O75" s="35" t="s">
        <v>185</v>
      </c>
      <c r="P75" s="33" t="s">
        <v>192</v>
      </c>
      <c r="Q75" s="31">
        <f>IFERROR((VLOOKUP(Transactions[[#This Row],[Product/ Service Name]],Products[[Product/ Service Name]:[Unit Sales Price]],4,FALSE))*Transactions[[#This Row],[Quantity Sold]],"-")</f>
        <v>120</v>
      </c>
      <c r="R75" s="31">
        <f>IFERROR(Transactions[[#This Row],[Net of Sale]]-Transactions[[#This Row],[COGS]],"-")</f>
        <v>24</v>
      </c>
      <c r="S75" s="31">
        <f>IFERROR(Transactions[[#This Row],[COGS]]*Assumptions!$C$1,"-")</f>
        <v>12</v>
      </c>
      <c r="T75" s="31">
        <f>IFERROR(Transactions[[#This Row],[Output VAT(Liability)]]-Transactions[[#This Row],[Input VAT (Assets)]],"-")</f>
        <v>2.4000000000000004</v>
      </c>
    </row>
    <row r="76" spans="2:20" x14ac:dyDescent="0.3">
      <c r="B76" s="55">
        <v>45699</v>
      </c>
      <c r="C76" s="50">
        <f>MONTH(Transactions[[#This Row],[Date]])</f>
        <v>2</v>
      </c>
      <c r="D76" s="50" t="s">
        <v>213</v>
      </c>
      <c r="E76" s="50" t="s">
        <v>14</v>
      </c>
      <c r="F76" s="33" t="s">
        <v>101</v>
      </c>
      <c r="G76" s="33" t="s">
        <v>106</v>
      </c>
      <c r="H76" s="33" t="s">
        <v>168</v>
      </c>
      <c r="I76" s="33">
        <v>20</v>
      </c>
      <c r="J76" s="24">
        <f>IFERROR(VLOOKUP(Transactions[[#This Row],[Product/ Service Name]],Products[[Product/ Service Name]:[Unit Sales Price]],10,FALSE),"-")</f>
        <v>7.1999999999999993</v>
      </c>
      <c r="K76" s="27">
        <f>IFERROR(Transactions[[#This Row],[Unit Price]]*Transactions[[#This Row],[Quantity Sold]],"-")</f>
        <v>144</v>
      </c>
      <c r="L76" s="31">
        <f>IFERROR(Transactions[[#This Row],[Net of Sale]]*Assumptions!$C$1,"-")</f>
        <v>14.4</v>
      </c>
      <c r="M76" s="31">
        <f>IFERROR(Transactions[[#This Row],[Net of Sale]]*(1+Assumptions!$C$1),"-")</f>
        <v>158.4</v>
      </c>
      <c r="N76" s="33" t="s">
        <v>186</v>
      </c>
      <c r="O76" s="35" t="s">
        <v>181</v>
      </c>
      <c r="P76" s="33" t="s">
        <v>191</v>
      </c>
      <c r="Q76" s="31">
        <f>IFERROR((VLOOKUP(Transactions[[#This Row],[Product/ Service Name]],Products[[Product/ Service Name]:[Unit Sales Price]],4,FALSE))*Transactions[[#This Row],[Quantity Sold]],"-")</f>
        <v>120</v>
      </c>
      <c r="R76" s="31">
        <f>IFERROR(Transactions[[#This Row],[Net of Sale]]-Transactions[[#This Row],[COGS]],"-")</f>
        <v>24</v>
      </c>
      <c r="S76" s="31">
        <f>IFERROR(Transactions[[#This Row],[COGS]]*Assumptions!$C$1,"-")</f>
        <v>12</v>
      </c>
      <c r="T76" s="31">
        <f>IFERROR(Transactions[[#This Row],[Output VAT(Liability)]]-Transactions[[#This Row],[Input VAT (Assets)]],"-")</f>
        <v>2.4000000000000004</v>
      </c>
    </row>
    <row r="77" spans="2:20" x14ac:dyDescent="0.3">
      <c r="B77" s="55">
        <v>45699</v>
      </c>
      <c r="C77" s="50">
        <f>MONTH(Transactions[[#This Row],[Date]])</f>
        <v>2</v>
      </c>
      <c r="D77" s="50" t="s">
        <v>213</v>
      </c>
      <c r="E77" s="50" t="s">
        <v>14</v>
      </c>
      <c r="F77" s="33" t="s">
        <v>102</v>
      </c>
      <c r="G77" s="33" t="s">
        <v>106</v>
      </c>
      <c r="H77" s="33" t="s">
        <v>169</v>
      </c>
      <c r="I77" s="33">
        <v>20</v>
      </c>
      <c r="J77" s="24">
        <f>IFERROR(VLOOKUP(Transactions[[#This Row],[Product/ Service Name]],Products[[Product/ Service Name]:[Unit Sales Price]],10,FALSE),"-")</f>
        <v>6</v>
      </c>
      <c r="K77" s="27">
        <f>IFERROR(Transactions[[#This Row],[Unit Price]]*Transactions[[#This Row],[Quantity Sold]],"-")</f>
        <v>120</v>
      </c>
      <c r="L77" s="31">
        <f>IFERROR(Transactions[[#This Row],[Net of Sale]]*Assumptions!$C$1,"-")</f>
        <v>12</v>
      </c>
      <c r="M77" s="31">
        <f>IFERROR(Transactions[[#This Row],[Net of Sale]]*(1+Assumptions!$C$1),"-")</f>
        <v>132</v>
      </c>
      <c r="N77" s="33" t="s">
        <v>186</v>
      </c>
      <c r="O77" s="35" t="s">
        <v>183</v>
      </c>
      <c r="P77" s="33" t="s">
        <v>191</v>
      </c>
      <c r="Q77" s="31">
        <f>IFERROR((VLOOKUP(Transactions[[#This Row],[Product/ Service Name]],Products[[Product/ Service Name]:[Unit Sales Price]],4,FALSE))*Transactions[[#This Row],[Quantity Sold]],"-")</f>
        <v>100</v>
      </c>
      <c r="R77" s="31">
        <f>IFERROR(Transactions[[#This Row],[Net of Sale]]-Transactions[[#This Row],[COGS]],"-")</f>
        <v>20</v>
      </c>
      <c r="S77" s="31">
        <f>IFERROR(Transactions[[#This Row],[COGS]]*Assumptions!$C$1,"-")</f>
        <v>10</v>
      </c>
      <c r="T77" s="31">
        <f>IFERROR(Transactions[[#This Row],[Output VAT(Liability)]]-Transactions[[#This Row],[Input VAT (Assets)]],"-")</f>
        <v>2</v>
      </c>
    </row>
    <row r="78" spans="2:20" x14ac:dyDescent="0.3">
      <c r="B78" s="55">
        <v>45700</v>
      </c>
      <c r="C78" s="50">
        <f>MONTH(Transactions[[#This Row],[Date]])</f>
        <v>2</v>
      </c>
      <c r="D78" s="50" t="s">
        <v>213</v>
      </c>
      <c r="E78" s="50" t="s">
        <v>14</v>
      </c>
      <c r="F78" s="33" t="s">
        <v>103</v>
      </c>
      <c r="G78" s="33" t="s">
        <v>106</v>
      </c>
      <c r="H78" s="33" t="s">
        <v>170</v>
      </c>
      <c r="I78" s="33">
        <v>20</v>
      </c>
      <c r="J78" s="24">
        <f>IFERROR(VLOOKUP(Transactions[[#This Row],[Product/ Service Name]],Products[[Product/ Service Name]:[Unit Sales Price]],10,FALSE),"-")</f>
        <v>6</v>
      </c>
      <c r="K78" s="27">
        <f>IFERROR(Transactions[[#This Row],[Unit Price]]*Transactions[[#This Row],[Quantity Sold]],"-")</f>
        <v>120</v>
      </c>
      <c r="L78" s="31">
        <f>IFERROR(Transactions[[#This Row],[Net of Sale]]*Assumptions!$C$1,"-")</f>
        <v>12</v>
      </c>
      <c r="M78" s="31">
        <f>IFERROR(Transactions[[#This Row],[Net of Sale]]*(1+Assumptions!$C$1),"-")</f>
        <v>132</v>
      </c>
      <c r="N78" s="33" t="s">
        <v>187</v>
      </c>
      <c r="O78" s="35" t="s">
        <v>177</v>
      </c>
      <c r="P78" s="33" t="s">
        <v>191</v>
      </c>
      <c r="Q78" s="31">
        <f>IFERROR((VLOOKUP(Transactions[[#This Row],[Product/ Service Name]],Products[[Product/ Service Name]:[Unit Sales Price]],4,FALSE))*Transactions[[#This Row],[Quantity Sold]],"-")</f>
        <v>100</v>
      </c>
      <c r="R78" s="31">
        <f>IFERROR(Transactions[[#This Row],[Net of Sale]]-Transactions[[#This Row],[COGS]],"-")</f>
        <v>20</v>
      </c>
      <c r="S78" s="31">
        <f>IFERROR(Transactions[[#This Row],[COGS]]*Assumptions!$C$1,"-")</f>
        <v>10</v>
      </c>
      <c r="T78" s="31">
        <f>IFERROR(Transactions[[#This Row],[Output VAT(Liability)]]-Transactions[[#This Row],[Input VAT (Assets)]],"-")</f>
        <v>2</v>
      </c>
    </row>
    <row r="79" spans="2:20" x14ac:dyDescent="0.3">
      <c r="B79" s="55">
        <v>45701</v>
      </c>
      <c r="C79" s="50">
        <f>MONTH(Transactions[[#This Row],[Date]])</f>
        <v>2</v>
      </c>
      <c r="D79" s="50" t="s">
        <v>213</v>
      </c>
      <c r="E79" s="50" t="s">
        <v>14</v>
      </c>
      <c r="F79" s="33" t="s">
        <v>104</v>
      </c>
      <c r="G79" s="33" t="s">
        <v>106</v>
      </c>
      <c r="H79" s="33" t="s">
        <v>171</v>
      </c>
      <c r="I79" s="33">
        <v>20</v>
      </c>
      <c r="J79" s="24">
        <f>IFERROR(VLOOKUP(Transactions[[#This Row],[Product/ Service Name]],Products[[Product/ Service Name]:[Unit Sales Price]],10,FALSE),"-")</f>
        <v>6</v>
      </c>
      <c r="K79" s="27">
        <f>IFERROR(Transactions[[#This Row],[Unit Price]]*Transactions[[#This Row],[Quantity Sold]],"-")</f>
        <v>120</v>
      </c>
      <c r="L79" s="31">
        <f>IFERROR(Transactions[[#This Row],[Net of Sale]]*Assumptions!$C$1,"-")</f>
        <v>12</v>
      </c>
      <c r="M79" s="31">
        <f>IFERROR(Transactions[[#This Row],[Net of Sale]]*(1+Assumptions!$C$1),"-")</f>
        <v>132</v>
      </c>
      <c r="N79" s="33" t="s">
        <v>187</v>
      </c>
      <c r="O79" s="35" t="s">
        <v>184</v>
      </c>
      <c r="P79" s="33" t="s">
        <v>191</v>
      </c>
      <c r="Q79" s="31">
        <f>IFERROR((VLOOKUP(Transactions[[#This Row],[Product/ Service Name]],Products[[Product/ Service Name]:[Unit Sales Price]],4,FALSE))*Transactions[[#This Row],[Quantity Sold]],"-")</f>
        <v>100</v>
      </c>
      <c r="R79" s="31">
        <f>IFERROR(Transactions[[#This Row],[Net of Sale]]-Transactions[[#This Row],[COGS]],"-")</f>
        <v>20</v>
      </c>
      <c r="S79" s="31">
        <f>IFERROR(Transactions[[#This Row],[COGS]]*Assumptions!$C$1,"-")</f>
        <v>10</v>
      </c>
      <c r="T79" s="31">
        <f>IFERROR(Transactions[[#This Row],[Output VAT(Liability)]]-Transactions[[#This Row],[Input VAT (Assets)]],"-")</f>
        <v>2</v>
      </c>
    </row>
    <row r="80" spans="2:20" x14ac:dyDescent="0.3">
      <c r="B80" s="55">
        <v>45701</v>
      </c>
      <c r="C80" s="50">
        <f>MONTH(Transactions[[#This Row],[Date]])</f>
        <v>2</v>
      </c>
      <c r="D80" s="50" t="s">
        <v>213</v>
      </c>
      <c r="E80" s="50" t="s">
        <v>14</v>
      </c>
      <c r="F80" s="33" t="s">
        <v>51</v>
      </c>
      <c r="G80" s="33" t="s">
        <v>106</v>
      </c>
      <c r="H80" s="33" t="s">
        <v>172</v>
      </c>
      <c r="I80" s="33">
        <v>20</v>
      </c>
      <c r="J80" s="24">
        <f>IFERROR(VLOOKUP(Transactions[[#This Row],[Product/ Service Name]],Products[[Product/ Service Name]:[Unit Sales Price]],10,FALSE),"-")</f>
        <v>9.6</v>
      </c>
      <c r="K80" s="27">
        <f>IFERROR(Transactions[[#This Row],[Unit Price]]*Transactions[[#This Row],[Quantity Sold]],"-")</f>
        <v>192</v>
      </c>
      <c r="L80" s="31">
        <f>IFERROR(Transactions[[#This Row],[Net of Sale]]*Assumptions!$C$1,"-")</f>
        <v>19.200000000000003</v>
      </c>
      <c r="M80" s="31">
        <f>IFERROR(Transactions[[#This Row],[Net of Sale]]*(1+Assumptions!$C$1),"-")</f>
        <v>211.20000000000002</v>
      </c>
      <c r="N80" s="33" t="s">
        <v>188</v>
      </c>
      <c r="O80" s="35" t="s">
        <v>178</v>
      </c>
      <c r="P80" s="33" t="s">
        <v>191</v>
      </c>
      <c r="Q80" s="31">
        <f>IFERROR((VLOOKUP(Transactions[[#This Row],[Product/ Service Name]],Products[[Product/ Service Name]:[Unit Sales Price]],4,FALSE))*Transactions[[#This Row],[Quantity Sold]],"-")</f>
        <v>160</v>
      </c>
      <c r="R80" s="31">
        <f>IFERROR(Transactions[[#This Row],[Net of Sale]]-Transactions[[#This Row],[COGS]],"-")</f>
        <v>32</v>
      </c>
      <c r="S80" s="31">
        <f>IFERROR(Transactions[[#This Row],[COGS]]*Assumptions!$C$1,"-")</f>
        <v>16</v>
      </c>
      <c r="T80" s="31">
        <f>IFERROR(Transactions[[#This Row],[Output VAT(Liability)]]-Transactions[[#This Row],[Input VAT (Assets)]],"-")</f>
        <v>3.2000000000000028</v>
      </c>
    </row>
    <row r="81" spans="2:20" x14ac:dyDescent="0.3">
      <c r="B81" s="55">
        <v>45702</v>
      </c>
      <c r="C81" s="50">
        <f>MONTH(Transactions[[#This Row],[Date]])</f>
        <v>2</v>
      </c>
      <c r="D81" s="50" t="s">
        <v>213</v>
      </c>
      <c r="E81" s="50" t="s">
        <v>14</v>
      </c>
      <c r="F81" s="33" t="s">
        <v>52</v>
      </c>
      <c r="G81" s="33" t="s">
        <v>106</v>
      </c>
      <c r="H81" s="33" t="s">
        <v>167</v>
      </c>
      <c r="I81" s="33">
        <v>20</v>
      </c>
      <c r="J81" s="24">
        <f>IFERROR(VLOOKUP(Transactions[[#This Row],[Product/ Service Name]],Products[[Product/ Service Name]:[Unit Sales Price]],10,FALSE),"-")</f>
        <v>10.799999999999999</v>
      </c>
      <c r="K81" s="27">
        <f>IFERROR(Transactions[[#This Row],[Unit Price]]*Transactions[[#This Row],[Quantity Sold]],"-")</f>
        <v>215.99999999999997</v>
      </c>
      <c r="L81" s="31">
        <f>IFERROR(Transactions[[#This Row],[Net of Sale]]*Assumptions!$C$1,"-")</f>
        <v>21.599999999999998</v>
      </c>
      <c r="M81" s="31">
        <f>IFERROR(Transactions[[#This Row],[Net of Sale]]*(1+Assumptions!$C$1),"-")</f>
        <v>237.6</v>
      </c>
      <c r="N81" s="33" t="s">
        <v>189</v>
      </c>
      <c r="O81" s="35" t="s">
        <v>183</v>
      </c>
      <c r="P81" s="33" t="s">
        <v>192</v>
      </c>
      <c r="Q81" s="31">
        <f>IFERROR((VLOOKUP(Transactions[[#This Row],[Product/ Service Name]],Products[[Product/ Service Name]:[Unit Sales Price]],4,FALSE))*Transactions[[#This Row],[Quantity Sold]],"-")</f>
        <v>180</v>
      </c>
      <c r="R81" s="31">
        <f>IFERROR(Transactions[[#This Row],[Net of Sale]]-Transactions[[#This Row],[COGS]],"-")</f>
        <v>35.999999999999972</v>
      </c>
      <c r="S81" s="31">
        <f>IFERROR(Transactions[[#This Row],[COGS]]*Assumptions!$C$1,"-")</f>
        <v>18</v>
      </c>
      <c r="T81" s="31">
        <f>IFERROR(Transactions[[#This Row],[Output VAT(Liability)]]-Transactions[[#This Row],[Input VAT (Assets)]],"-")</f>
        <v>3.5999999999999979</v>
      </c>
    </row>
    <row r="82" spans="2:20" x14ac:dyDescent="0.3">
      <c r="B82" s="55">
        <v>45702</v>
      </c>
      <c r="C82" s="50">
        <f>MONTH(Transactions[[#This Row],[Date]])</f>
        <v>2</v>
      </c>
      <c r="D82" s="50" t="s">
        <v>213</v>
      </c>
      <c r="E82" s="50" t="s">
        <v>14</v>
      </c>
      <c r="F82" s="33" t="s">
        <v>53</v>
      </c>
      <c r="G82" s="33" t="s">
        <v>106</v>
      </c>
      <c r="H82" s="33" t="s">
        <v>168</v>
      </c>
      <c r="I82" s="33">
        <v>20</v>
      </c>
      <c r="J82" s="24">
        <f>IFERROR(VLOOKUP(Transactions[[#This Row],[Product/ Service Name]],Products[[Product/ Service Name]:[Unit Sales Price]],10,FALSE),"-")</f>
        <v>18</v>
      </c>
      <c r="K82" s="27">
        <f>IFERROR(Transactions[[#This Row],[Unit Price]]*Transactions[[#This Row],[Quantity Sold]],"-")</f>
        <v>360</v>
      </c>
      <c r="L82" s="31">
        <f>IFERROR(Transactions[[#This Row],[Net of Sale]]*Assumptions!$C$1,"-")</f>
        <v>36</v>
      </c>
      <c r="M82" s="31">
        <f>IFERROR(Transactions[[#This Row],[Net of Sale]]*(1+Assumptions!$C$1),"-")</f>
        <v>396.00000000000006</v>
      </c>
      <c r="N82" s="33" t="s">
        <v>188</v>
      </c>
      <c r="O82" s="35" t="s">
        <v>179</v>
      </c>
      <c r="P82" s="33" t="s">
        <v>192</v>
      </c>
      <c r="Q82" s="31">
        <f>IFERROR((VLOOKUP(Transactions[[#This Row],[Product/ Service Name]],Products[[Product/ Service Name]:[Unit Sales Price]],4,FALSE))*Transactions[[#This Row],[Quantity Sold]],"-")</f>
        <v>300</v>
      </c>
      <c r="R82" s="31">
        <f>IFERROR(Transactions[[#This Row],[Net of Sale]]-Transactions[[#This Row],[COGS]],"-")</f>
        <v>60</v>
      </c>
      <c r="S82" s="31">
        <f>IFERROR(Transactions[[#This Row],[COGS]]*Assumptions!$C$1,"-")</f>
        <v>30</v>
      </c>
      <c r="T82" s="31">
        <f>IFERROR(Transactions[[#This Row],[Output VAT(Liability)]]-Transactions[[#This Row],[Input VAT (Assets)]],"-")</f>
        <v>6</v>
      </c>
    </row>
    <row r="83" spans="2:20" x14ac:dyDescent="0.3">
      <c r="B83" s="55">
        <v>45702</v>
      </c>
      <c r="C83" s="50">
        <f>MONTH(Transactions[[#This Row],[Date]])</f>
        <v>2</v>
      </c>
      <c r="D83" s="50" t="s">
        <v>213</v>
      </c>
      <c r="E83" s="50" t="s">
        <v>14</v>
      </c>
      <c r="F83" s="33" t="s">
        <v>54</v>
      </c>
      <c r="G83" s="33" t="s">
        <v>106</v>
      </c>
      <c r="H83" s="33" t="s">
        <v>169</v>
      </c>
      <c r="I83" s="33">
        <v>20</v>
      </c>
      <c r="J83" s="24">
        <f>IFERROR(VLOOKUP(Transactions[[#This Row],[Product/ Service Name]],Products[[Product/ Service Name]:[Unit Sales Price]],10,FALSE),"-")</f>
        <v>36</v>
      </c>
      <c r="K83" s="27">
        <f>IFERROR(Transactions[[#This Row],[Unit Price]]*Transactions[[#This Row],[Quantity Sold]],"-")</f>
        <v>720</v>
      </c>
      <c r="L83" s="31">
        <f>IFERROR(Transactions[[#This Row],[Net of Sale]]*Assumptions!$C$1,"-")</f>
        <v>72</v>
      </c>
      <c r="M83" s="31">
        <f>IFERROR(Transactions[[#This Row],[Net of Sale]]*(1+Assumptions!$C$1),"-")</f>
        <v>792.00000000000011</v>
      </c>
      <c r="N83" s="33" t="s">
        <v>188</v>
      </c>
      <c r="O83" s="35" t="s">
        <v>182</v>
      </c>
      <c r="P83" s="33" t="s">
        <v>191</v>
      </c>
      <c r="Q83" s="31">
        <f>IFERROR((VLOOKUP(Transactions[[#This Row],[Product/ Service Name]],Products[[Product/ Service Name]:[Unit Sales Price]],4,FALSE))*Transactions[[#This Row],[Quantity Sold]],"-")</f>
        <v>600</v>
      </c>
      <c r="R83" s="31">
        <f>IFERROR(Transactions[[#This Row],[Net of Sale]]-Transactions[[#This Row],[COGS]],"-")</f>
        <v>120</v>
      </c>
      <c r="S83" s="31">
        <f>IFERROR(Transactions[[#This Row],[COGS]]*Assumptions!$C$1,"-")</f>
        <v>60</v>
      </c>
      <c r="T83" s="31">
        <f>IFERROR(Transactions[[#This Row],[Output VAT(Liability)]]-Transactions[[#This Row],[Input VAT (Assets)]],"-")</f>
        <v>12</v>
      </c>
    </row>
    <row r="84" spans="2:20" x14ac:dyDescent="0.3">
      <c r="B84" s="55">
        <v>45703</v>
      </c>
      <c r="C84" s="50">
        <f>MONTH(Transactions[[#This Row],[Date]])</f>
        <v>2</v>
      </c>
      <c r="D84" s="50" t="s">
        <v>213</v>
      </c>
      <c r="E84" s="50" t="s">
        <v>14</v>
      </c>
      <c r="F84" s="33" t="s">
        <v>55</v>
      </c>
      <c r="G84" s="33" t="s">
        <v>106</v>
      </c>
      <c r="H84" s="33" t="s">
        <v>170</v>
      </c>
      <c r="I84" s="33">
        <v>20</v>
      </c>
      <c r="J84" s="24">
        <f>IFERROR(VLOOKUP(Transactions[[#This Row],[Product/ Service Name]],Products[[Product/ Service Name]:[Unit Sales Price]],10,FALSE),"-")</f>
        <v>16.8</v>
      </c>
      <c r="K84" s="27">
        <f>IFERROR(Transactions[[#This Row],[Unit Price]]*Transactions[[#This Row],[Quantity Sold]],"-")</f>
        <v>336</v>
      </c>
      <c r="L84" s="31">
        <f>IFERROR(Transactions[[#This Row],[Net of Sale]]*Assumptions!$C$1,"-")</f>
        <v>33.6</v>
      </c>
      <c r="M84" s="31">
        <f>IFERROR(Transactions[[#This Row],[Net of Sale]]*(1+Assumptions!$C$1),"-")</f>
        <v>369.6</v>
      </c>
      <c r="N84" s="33" t="s">
        <v>188</v>
      </c>
      <c r="O84" s="35" t="s">
        <v>180</v>
      </c>
      <c r="P84" s="33" t="s">
        <v>191</v>
      </c>
      <c r="Q84" s="31">
        <f>IFERROR((VLOOKUP(Transactions[[#This Row],[Product/ Service Name]],Products[[Product/ Service Name]:[Unit Sales Price]],4,FALSE))*Transactions[[#This Row],[Quantity Sold]],"-")</f>
        <v>280</v>
      </c>
      <c r="R84" s="31">
        <f>IFERROR(Transactions[[#This Row],[Net of Sale]]-Transactions[[#This Row],[COGS]],"-")</f>
        <v>56</v>
      </c>
      <c r="S84" s="31">
        <f>IFERROR(Transactions[[#This Row],[COGS]]*Assumptions!$C$1,"-")</f>
        <v>28</v>
      </c>
      <c r="T84" s="31">
        <f>IFERROR(Transactions[[#This Row],[Output VAT(Liability)]]-Transactions[[#This Row],[Input VAT (Assets)]],"-")</f>
        <v>5.6000000000000014</v>
      </c>
    </row>
    <row r="85" spans="2:20" x14ac:dyDescent="0.3">
      <c r="B85" s="55">
        <v>45703</v>
      </c>
      <c r="C85" s="50">
        <f>MONTH(Transactions[[#This Row],[Date]])</f>
        <v>2</v>
      </c>
      <c r="D85" s="50" t="s">
        <v>213</v>
      </c>
      <c r="E85" s="50" t="s">
        <v>14</v>
      </c>
      <c r="F85" s="33" t="s">
        <v>56</v>
      </c>
      <c r="G85" s="33" t="s">
        <v>106</v>
      </c>
      <c r="H85" s="33" t="s">
        <v>171</v>
      </c>
      <c r="I85" s="33">
        <v>20</v>
      </c>
      <c r="J85" s="24">
        <f>IFERROR(VLOOKUP(Transactions[[#This Row],[Product/ Service Name]],Products[[Product/ Service Name]:[Unit Sales Price]],10,FALSE),"-")</f>
        <v>72</v>
      </c>
      <c r="K85" s="27">
        <f>IFERROR(Transactions[[#This Row],[Unit Price]]*Transactions[[#This Row],[Quantity Sold]],"-")</f>
        <v>1440</v>
      </c>
      <c r="L85" s="31">
        <f>IFERROR(Transactions[[#This Row],[Net of Sale]]*Assumptions!$C$1,"-")</f>
        <v>144</v>
      </c>
      <c r="M85" s="31">
        <f>IFERROR(Transactions[[#This Row],[Net of Sale]]*(1+Assumptions!$C$1),"-")</f>
        <v>1584.0000000000002</v>
      </c>
      <c r="N85" s="33" t="s">
        <v>190</v>
      </c>
      <c r="O85" s="35" t="s">
        <v>181</v>
      </c>
      <c r="P85" s="33" t="s">
        <v>191</v>
      </c>
      <c r="Q85" s="31">
        <f>IFERROR((VLOOKUP(Transactions[[#This Row],[Product/ Service Name]],Products[[Product/ Service Name]:[Unit Sales Price]],4,FALSE))*Transactions[[#This Row],[Quantity Sold]],"-")</f>
        <v>1200</v>
      </c>
      <c r="R85" s="31">
        <f>IFERROR(Transactions[[#This Row],[Net of Sale]]-Transactions[[#This Row],[COGS]],"-")</f>
        <v>240</v>
      </c>
      <c r="S85" s="31">
        <f>IFERROR(Transactions[[#This Row],[COGS]]*Assumptions!$C$1,"-")</f>
        <v>120</v>
      </c>
      <c r="T85" s="31">
        <f>IFERROR(Transactions[[#This Row],[Output VAT(Liability)]]-Transactions[[#This Row],[Input VAT (Assets)]],"-")</f>
        <v>24</v>
      </c>
    </row>
    <row r="86" spans="2:20" x14ac:dyDescent="0.3">
      <c r="B86" s="55">
        <v>45704</v>
      </c>
      <c r="C86" s="50">
        <f>MONTH(Transactions[[#This Row],[Date]])</f>
        <v>2</v>
      </c>
      <c r="D86" s="50" t="s">
        <v>213</v>
      </c>
      <c r="E86" s="50" t="s">
        <v>14</v>
      </c>
      <c r="F86" s="33" t="s">
        <v>57</v>
      </c>
      <c r="G86" s="33" t="s">
        <v>106</v>
      </c>
      <c r="H86" s="33" t="s">
        <v>172</v>
      </c>
      <c r="I86" s="33">
        <v>20</v>
      </c>
      <c r="J86" s="24">
        <f>IFERROR(VLOOKUP(Transactions[[#This Row],[Product/ Service Name]],Products[[Product/ Service Name]:[Unit Sales Price]],10,FALSE),"-")</f>
        <v>15.6</v>
      </c>
      <c r="K86" s="27">
        <f>IFERROR(Transactions[[#This Row],[Unit Price]]*Transactions[[#This Row],[Quantity Sold]],"-")</f>
        <v>312</v>
      </c>
      <c r="L86" s="31">
        <f>IFERROR(Transactions[[#This Row],[Net of Sale]]*Assumptions!$C$1,"-")</f>
        <v>31.200000000000003</v>
      </c>
      <c r="M86" s="31">
        <f>IFERROR(Transactions[[#This Row],[Net of Sale]]*(1+Assumptions!$C$1),"-")</f>
        <v>343.20000000000005</v>
      </c>
      <c r="N86" s="33" t="s">
        <v>190</v>
      </c>
      <c r="O86" s="35" t="s">
        <v>185</v>
      </c>
      <c r="P86" s="33" t="s">
        <v>191</v>
      </c>
      <c r="Q86" s="31">
        <f>IFERROR((VLOOKUP(Transactions[[#This Row],[Product/ Service Name]],Products[[Product/ Service Name]:[Unit Sales Price]],4,FALSE))*Transactions[[#This Row],[Quantity Sold]],"-")</f>
        <v>260</v>
      </c>
      <c r="R86" s="31">
        <f>IFERROR(Transactions[[#This Row],[Net of Sale]]-Transactions[[#This Row],[COGS]],"-")</f>
        <v>52</v>
      </c>
      <c r="S86" s="31">
        <f>IFERROR(Transactions[[#This Row],[COGS]]*Assumptions!$C$1,"-")</f>
        <v>26</v>
      </c>
      <c r="T86" s="31">
        <f>IFERROR(Transactions[[#This Row],[Output VAT(Liability)]]-Transactions[[#This Row],[Input VAT (Assets)]],"-")</f>
        <v>5.2000000000000028</v>
      </c>
    </row>
    <row r="87" spans="2:20" x14ac:dyDescent="0.3">
      <c r="B87" s="55">
        <v>45704</v>
      </c>
      <c r="C87" s="50">
        <f>MONTH(Transactions[[#This Row],[Date]])</f>
        <v>2</v>
      </c>
      <c r="D87" s="50" t="s">
        <v>213</v>
      </c>
      <c r="E87" s="50" t="s">
        <v>14</v>
      </c>
      <c r="F87" s="33" t="s">
        <v>58</v>
      </c>
      <c r="G87" s="33" t="s">
        <v>106</v>
      </c>
      <c r="H87" s="33" t="s">
        <v>167</v>
      </c>
      <c r="I87" s="33">
        <v>20</v>
      </c>
      <c r="J87" s="24">
        <f>IFERROR(VLOOKUP(Transactions[[#This Row],[Product/ Service Name]],Products[[Product/ Service Name]:[Unit Sales Price]],10,FALSE),"-")</f>
        <v>48</v>
      </c>
      <c r="K87" s="27">
        <f>IFERROR(Transactions[[#This Row],[Unit Price]]*Transactions[[#This Row],[Quantity Sold]],"-")</f>
        <v>960</v>
      </c>
      <c r="L87" s="31">
        <f>IFERROR(Transactions[[#This Row],[Net of Sale]]*Assumptions!$C$1,"-")</f>
        <v>96</v>
      </c>
      <c r="M87" s="31">
        <f>IFERROR(Transactions[[#This Row],[Net of Sale]]*(1+Assumptions!$C$1),"-")</f>
        <v>1056</v>
      </c>
      <c r="N87" s="33" t="s">
        <v>190</v>
      </c>
      <c r="O87" s="35" t="s">
        <v>177</v>
      </c>
      <c r="P87" s="33" t="s">
        <v>191</v>
      </c>
      <c r="Q87" s="31">
        <f>IFERROR((VLOOKUP(Transactions[[#This Row],[Product/ Service Name]],Products[[Product/ Service Name]:[Unit Sales Price]],4,FALSE))*Transactions[[#This Row],[Quantity Sold]],"-")</f>
        <v>800</v>
      </c>
      <c r="R87" s="31">
        <f>IFERROR(Transactions[[#This Row],[Net of Sale]]-Transactions[[#This Row],[COGS]],"-")</f>
        <v>160</v>
      </c>
      <c r="S87" s="31">
        <f>IFERROR(Transactions[[#This Row],[COGS]]*Assumptions!$C$1,"-")</f>
        <v>80</v>
      </c>
      <c r="T87" s="31">
        <f>IFERROR(Transactions[[#This Row],[Output VAT(Liability)]]-Transactions[[#This Row],[Input VAT (Assets)]],"-")</f>
        <v>16</v>
      </c>
    </row>
    <row r="88" spans="2:20" x14ac:dyDescent="0.3">
      <c r="B88" s="55">
        <v>45704</v>
      </c>
      <c r="C88" s="50">
        <f>MONTH(Transactions[[#This Row],[Date]])</f>
        <v>2</v>
      </c>
      <c r="D88" s="50" t="s">
        <v>213</v>
      </c>
      <c r="E88" s="50" t="s">
        <v>14</v>
      </c>
      <c r="F88" s="33" t="s">
        <v>59</v>
      </c>
      <c r="G88" s="33" t="s">
        <v>106</v>
      </c>
      <c r="H88" s="33" t="s">
        <v>168</v>
      </c>
      <c r="I88" s="33">
        <v>20</v>
      </c>
      <c r="J88" s="24">
        <f>IFERROR(VLOOKUP(Transactions[[#This Row],[Product/ Service Name]],Products[[Product/ Service Name]:[Unit Sales Price]],10,FALSE),"-")</f>
        <v>18</v>
      </c>
      <c r="K88" s="27">
        <f>IFERROR(Transactions[[#This Row],[Unit Price]]*Transactions[[#This Row],[Quantity Sold]],"-")</f>
        <v>360</v>
      </c>
      <c r="L88" s="31">
        <f>IFERROR(Transactions[[#This Row],[Net of Sale]]*Assumptions!$C$1,"-")</f>
        <v>36</v>
      </c>
      <c r="M88" s="31">
        <f>IFERROR(Transactions[[#This Row],[Net of Sale]]*(1+Assumptions!$C$1),"-")</f>
        <v>396.00000000000006</v>
      </c>
      <c r="N88" s="33" t="s">
        <v>190</v>
      </c>
      <c r="O88" s="35" t="s">
        <v>179</v>
      </c>
      <c r="P88" s="33" t="s">
        <v>192</v>
      </c>
      <c r="Q88" s="31">
        <f>IFERROR((VLOOKUP(Transactions[[#This Row],[Product/ Service Name]],Products[[Product/ Service Name]:[Unit Sales Price]],4,FALSE))*Transactions[[#This Row],[Quantity Sold]],"-")</f>
        <v>300</v>
      </c>
      <c r="R88" s="31">
        <f>IFERROR(Transactions[[#This Row],[Net of Sale]]-Transactions[[#This Row],[COGS]],"-")</f>
        <v>60</v>
      </c>
      <c r="S88" s="31">
        <f>IFERROR(Transactions[[#This Row],[COGS]]*Assumptions!$C$1,"-")</f>
        <v>30</v>
      </c>
      <c r="T88" s="31">
        <f>IFERROR(Transactions[[#This Row],[Output VAT(Liability)]]-Transactions[[#This Row],[Input VAT (Assets)]],"-")</f>
        <v>6</v>
      </c>
    </row>
    <row r="89" spans="2:20" x14ac:dyDescent="0.3">
      <c r="B89" s="55">
        <v>45705</v>
      </c>
      <c r="C89" s="50">
        <f>MONTH(Transactions[[#This Row],[Date]])</f>
        <v>2</v>
      </c>
      <c r="D89" s="50" t="s">
        <v>213</v>
      </c>
      <c r="E89" s="50" t="s">
        <v>14</v>
      </c>
      <c r="F89" s="33" t="s">
        <v>60</v>
      </c>
      <c r="G89" s="33" t="s">
        <v>106</v>
      </c>
      <c r="H89" s="33" t="s">
        <v>169</v>
      </c>
      <c r="I89" s="33">
        <v>20</v>
      </c>
      <c r="J89" s="24">
        <f>IFERROR(VLOOKUP(Transactions[[#This Row],[Product/ Service Name]],Products[[Product/ Service Name]:[Unit Sales Price]],10,FALSE),"-")</f>
        <v>72</v>
      </c>
      <c r="K89" s="27">
        <f>IFERROR(Transactions[[#This Row],[Unit Price]]*Transactions[[#This Row],[Quantity Sold]],"-")</f>
        <v>1440</v>
      </c>
      <c r="L89" s="31">
        <f>IFERROR(Transactions[[#This Row],[Net of Sale]]*Assumptions!$C$1,"-")</f>
        <v>144</v>
      </c>
      <c r="M89" s="31">
        <f>IFERROR(Transactions[[#This Row],[Net of Sale]]*(1+Assumptions!$C$1),"-")</f>
        <v>1584.0000000000002</v>
      </c>
      <c r="N89" s="33" t="s">
        <v>190</v>
      </c>
      <c r="O89" s="35" t="s">
        <v>180</v>
      </c>
      <c r="P89" s="33" t="s">
        <v>192</v>
      </c>
      <c r="Q89" s="31">
        <f>IFERROR((VLOOKUP(Transactions[[#This Row],[Product/ Service Name]],Products[[Product/ Service Name]:[Unit Sales Price]],4,FALSE))*Transactions[[#This Row],[Quantity Sold]],"-")</f>
        <v>1200</v>
      </c>
      <c r="R89" s="31">
        <f>IFERROR(Transactions[[#This Row],[Net of Sale]]-Transactions[[#This Row],[COGS]],"-")</f>
        <v>240</v>
      </c>
      <c r="S89" s="31">
        <f>IFERROR(Transactions[[#This Row],[COGS]]*Assumptions!$C$1,"-")</f>
        <v>120</v>
      </c>
      <c r="T89" s="31">
        <f>IFERROR(Transactions[[#This Row],[Output VAT(Liability)]]-Transactions[[#This Row],[Input VAT (Assets)]],"-")</f>
        <v>24</v>
      </c>
    </row>
    <row r="90" spans="2:20" x14ac:dyDescent="0.3">
      <c r="B90" s="55">
        <v>45705</v>
      </c>
      <c r="C90" s="50">
        <f>MONTH(Transactions[[#This Row],[Date]])</f>
        <v>2</v>
      </c>
      <c r="D90" s="50" t="s">
        <v>213</v>
      </c>
      <c r="E90" s="50" t="s">
        <v>14</v>
      </c>
      <c r="F90" s="33" t="s">
        <v>61</v>
      </c>
      <c r="G90" s="33" t="s">
        <v>106</v>
      </c>
      <c r="H90" s="33" t="s">
        <v>170</v>
      </c>
      <c r="I90" s="33">
        <v>20</v>
      </c>
      <c r="J90" s="24">
        <f>IFERROR(VLOOKUP(Transactions[[#This Row],[Product/ Service Name]],Products[[Product/ Service Name]:[Unit Sales Price]],10,FALSE),"-")</f>
        <v>16.8</v>
      </c>
      <c r="K90" s="27">
        <f>IFERROR(Transactions[[#This Row],[Unit Price]]*Transactions[[#This Row],[Quantity Sold]],"-")</f>
        <v>336</v>
      </c>
      <c r="L90" s="31">
        <f>IFERROR(Transactions[[#This Row],[Net of Sale]]*Assumptions!$C$1,"-")</f>
        <v>33.6</v>
      </c>
      <c r="M90" s="31">
        <f>IFERROR(Transactions[[#This Row],[Net of Sale]]*(1+Assumptions!$C$1),"-")</f>
        <v>369.6</v>
      </c>
      <c r="N90" s="33" t="s">
        <v>190</v>
      </c>
      <c r="O90" s="35" t="s">
        <v>185</v>
      </c>
      <c r="P90" s="33" t="s">
        <v>191</v>
      </c>
      <c r="Q90" s="31">
        <f>IFERROR((VLOOKUP(Transactions[[#This Row],[Product/ Service Name]],Products[[Product/ Service Name]:[Unit Sales Price]],4,FALSE))*Transactions[[#This Row],[Quantity Sold]],"-")</f>
        <v>280</v>
      </c>
      <c r="R90" s="31">
        <f>IFERROR(Transactions[[#This Row],[Net of Sale]]-Transactions[[#This Row],[COGS]],"-")</f>
        <v>56</v>
      </c>
      <c r="S90" s="31">
        <f>IFERROR(Transactions[[#This Row],[COGS]]*Assumptions!$C$1,"-")</f>
        <v>28</v>
      </c>
      <c r="T90" s="31">
        <f>IFERROR(Transactions[[#This Row],[Output VAT(Liability)]]-Transactions[[#This Row],[Input VAT (Assets)]],"-")</f>
        <v>5.6000000000000014</v>
      </c>
    </row>
    <row r="91" spans="2:20" x14ac:dyDescent="0.3">
      <c r="B91" s="55">
        <v>45705</v>
      </c>
      <c r="C91" s="50">
        <f>MONTH(Transactions[[#This Row],[Date]])</f>
        <v>2</v>
      </c>
      <c r="D91" s="50" t="s">
        <v>213</v>
      </c>
      <c r="E91" s="50" t="s">
        <v>14</v>
      </c>
      <c r="F91" s="33" t="s">
        <v>62</v>
      </c>
      <c r="G91" s="33" t="s">
        <v>106</v>
      </c>
      <c r="H91" s="33" t="s">
        <v>171</v>
      </c>
      <c r="I91" s="33">
        <v>20</v>
      </c>
      <c r="J91" s="24">
        <f>IFERROR(VLOOKUP(Transactions[[#This Row],[Product/ Service Name]],Products[[Product/ Service Name]:[Unit Sales Price]],10,FALSE),"-")</f>
        <v>18</v>
      </c>
      <c r="K91" s="27">
        <f>IFERROR(Transactions[[#This Row],[Unit Price]]*Transactions[[#This Row],[Quantity Sold]],"-")</f>
        <v>360</v>
      </c>
      <c r="L91" s="31">
        <f>IFERROR(Transactions[[#This Row],[Net of Sale]]*Assumptions!$C$1,"-")</f>
        <v>36</v>
      </c>
      <c r="M91" s="31">
        <f>IFERROR(Transactions[[#This Row],[Net of Sale]]*(1+Assumptions!$C$1),"-")</f>
        <v>396.00000000000006</v>
      </c>
      <c r="N91" s="33" t="s">
        <v>189</v>
      </c>
      <c r="O91" s="35" t="s">
        <v>185</v>
      </c>
      <c r="P91" s="33" t="s">
        <v>191</v>
      </c>
      <c r="Q91" s="31">
        <f>IFERROR((VLOOKUP(Transactions[[#This Row],[Product/ Service Name]],Products[[Product/ Service Name]:[Unit Sales Price]],4,FALSE))*Transactions[[#This Row],[Quantity Sold]],"-")</f>
        <v>300</v>
      </c>
      <c r="R91" s="31">
        <f>IFERROR(Transactions[[#This Row],[Net of Sale]]-Transactions[[#This Row],[COGS]],"-")</f>
        <v>60</v>
      </c>
      <c r="S91" s="31">
        <f>IFERROR(Transactions[[#This Row],[COGS]]*Assumptions!$C$1,"-")</f>
        <v>30</v>
      </c>
      <c r="T91" s="31">
        <f>IFERROR(Transactions[[#This Row],[Output VAT(Liability)]]-Transactions[[#This Row],[Input VAT (Assets)]],"-")</f>
        <v>6</v>
      </c>
    </row>
    <row r="92" spans="2:20" x14ac:dyDescent="0.3">
      <c r="B92" s="55">
        <v>45706</v>
      </c>
      <c r="C92" s="50">
        <f>MONTH(Transactions[[#This Row],[Date]])</f>
        <v>2</v>
      </c>
      <c r="D92" s="50" t="s">
        <v>213</v>
      </c>
      <c r="E92" s="50" t="s">
        <v>14</v>
      </c>
      <c r="F92" s="33" t="s">
        <v>63</v>
      </c>
      <c r="G92" s="33" t="s">
        <v>106</v>
      </c>
      <c r="H92" s="33" t="s">
        <v>172</v>
      </c>
      <c r="I92" s="33">
        <v>20</v>
      </c>
      <c r="J92" s="24">
        <f>IFERROR(VLOOKUP(Transactions[[#This Row],[Product/ Service Name]],Products[[Product/ Service Name]:[Unit Sales Price]],10,FALSE),"-")</f>
        <v>4.8</v>
      </c>
      <c r="K92" s="27">
        <f>IFERROR(Transactions[[#This Row],[Unit Price]]*Transactions[[#This Row],[Quantity Sold]],"-")</f>
        <v>96</v>
      </c>
      <c r="L92" s="31">
        <f>IFERROR(Transactions[[#This Row],[Net of Sale]]*Assumptions!$C$1,"-")</f>
        <v>9.6000000000000014</v>
      </c>
      <c r="M92" s="31">
        <f>IFERROR(Transactions[[#This Row],[Net of Sale]]*(1+Assumptions!$C$1),"-")</f>
        <v>105.60000000000001</v>
      </c>
      <c r="N92" s="33" t="s">
        <v>190</v>
      </c>
      <c r="O92" s="35" t="s">
        <v>181</v>
      </c>
      <c r="P92" s="33" t="s">
        <v>191</v>
      </c>
      <c r="Q92" s="31">
        <f>IFERROR((VLOOKUP(Transactions[[#This Row],[Product/ Service Name]],Products[[Product/ Service Name]:[Unit Sales Price]],4,FALSE))*Transactions[[#This Row],[Quantity Sold]],"-")</f>
        <v>80</v>
      </c>
      <c r="R92" s="31">
        <f>IFERROR(Transactions[[#This Row],[Net of Sale]]-Transactions[[#This Row],[COGS]],"-")</f>
        <v>16</v>
      </c>
      <c r="S92" s="31">
        <f>IFERROR(Transactions[[#This Row],[COGS]]*Assumptions!$C$1,"-")</f>
        <v>8</v>
      </c>
      <c r="T92" s="31">
        <f>IFERROR(Transactions[[#This Row],[Output VAT(Liability)]]-Transactions[[#This Row],[Input VAT (Assets)]],"-")</f>
        <v>1.6000000000000014</v>
      </c>
    </row>
    <row r="93" spans="2:20" x14ac:dyDescent="0.3">
      <c r="B93" s="55">
        <v>45707</v>
      </c>
      <c r="C93" s="50">
        <f>MONTH(Transactions[[#This Row],[Date]])</f>
        <v>2</v>
      </c>
      <c r="D93" s="50" t="s">
        <v>213</v>
      </c>
      <c r="E93" s="50" t="s">
        <v>13</v>
      </c>
      <c r="F93" s="33" t="s">
        <v>87</v>
      </c>
      <c r="G93" s="33" t="s">
        <v>106</v>
      </c>
      <c r="H93" s="33" t="s">
        <v>167</v>
      </c>
      <c r="I93" s="33">
        <v>20</v>
      </c>
      <c r="J93" s="24">
        <f>IFERROR(VLOOKUP(Transactions[[#This Row],[Product/ Service Name]],Products[[Product/ Service Name]:[Unit Sales Price]],10,FALSE),"-")</f>
        <v>60</v>
      </c>
      <c r="K93" s="27">
        <f>IFERROR(Transactions[[#This Row],[Unit Price]]*Transactions[[#This Row],[Quantity Sold]],"-")</f>
        <v>1200</v>
      </c>
      <c r="L93" s="31">
        <f>IFERROR(Transactions[[#This Row],[Net of Sale]]*Assumptions!$C$1,"-")</f>
        <v>120</v>
      </c>
      <c r="M93" s="31">
        <f>IFERROR(Transactions[[#This Row],[Net of Sale]]*(1+Assumptions!$C$1),"-")</f>
        <v>1320</v>
      </c>
      <c r="N93" s="33" t="s">
        <v>186</v>
      </c>
      <c r="O93" s="35" t="s">
        <v>182</v>
      </c>
      <c r="P93" s="33" t="s">
        <v>191</v>
      </c>
      <c r="Q93" s="31">
        <f>IFERROR((VLOOKUP(Transactions[[#This Row],[Product/ Service Name]],Products[[Product/ Service Name]:[Unit Sales Price]],4,FALSE))*Transactions[[#This Row],[Quantity Sold]],"-")</f>
        <v>1000</v>
      </c>
      <c r="R93" s="31">
        <f>IFERROR(Transactions[[#This Row],[Net of Sale]]-Transactions[[#This Row],[COGS]],"-")</f>
        <v>200</v>
      </c>
      <c r="S93" s="31">
        <f>IFERROR(Transactions[[#This Row],[COGS]]*Assumptions!$C$1,"-")</f>
        <v>100</v>
      </c>
      <c r="T93" s="31">
        <f>IFERROR(Transactions[[#This Row],[Output VAT(Liability)]]-Transactions[[#This Row],[Input VAT (Assets)]],"-")</f>
        <v>20</v>
      </c>
    </row>
    <row r="94" spans="2:20" x14ac:dyDescent="0.3">
      <c r="B94" s="55">
        <v>45708</v>
      </c>
      <c r="C94" s="50">
        <f>MONTH(Transactions[[#This Row],[Date]])</f>
        <v>2</v>
      </c>
      <c r="D94" s="50" t="s">
        <v>213</v>
      </c>
      <c r="E94" s="50" t="s">
        <v>13</v>
      </c>
      <c r="F94" s="33" t="s">
        <v>88</v>
      </c>
      <c r="G94" s="33" t="s">
        <v>106</v>
      </c>
      <c r="H94" s="33" t="s">
        <v>168</v>
      </c>
      <c r="I94" s="33">
        <v>20</v>
      </c>
      <c r="J94" s="24">
        <f>IFERROR(VLOOKUP(Transactions[[#This Row],[Product/ Service Name]],Products[[Product/ Service Name]:[Unit Sales Price]],10,FALSE),"-")</f>
        <v>36</v>
      </c>
      <c r="K94" s="27">
        <f>IFERROR(Transactions[[#This Row],[Unit Price]]*Transactions[[#This Row],[Quantity Sold]],"-")</f>
        <v>720</v>
      </c>
      <c r="L94" s="31">
        <f>IFERROR(Transactions[[#This Row],[Net of Sale]]*Assumptions!$C$1,"-")</f>
        <v>72</v>
      </c>
      <c r="M94" s="31">
        <f>IFERROR(Transactions[[#This Row],[Net of Sale]]*(1+Assumptions!$C$1),"-")</f>
        <v>792.00000000000011</v>
      </c>
      <c r="N94" s="33" t="s">
        <v>186</v>
      </c>
      <c r="O94" s="35" t="s">
        <v>184</v>
      </c>
      <c r="P94" s="33" t="s">
        <v>191</v>
      </c>
      <c r="Q94" s="31">
        <f>IFERROR((VLOOKUP(Transactions[[#This Row],[Product/ Service Name]],Products[[Product/ Service Name]:[Unit Sales Price]],4,FALSE))*Transactions[[#This Row],[Quantity Sold]],"-")</f>
        <v>600</v>
      </c>
      <c r="R94" s="31">
        <f>IFERROR(Transactions[[#This Row],[Net of Sale]]-Transactions[[#This Row],[COGS]],"-")</f>
        <v>120</v>
      </c>
      <c r="S94" s="31">
        <f>IFERROR(Transactions[[#This Row],[COGS]]*Assumptions!$C$1,"-")</f>
        <v>60</v>
      </c>
      <c r="T94" s="31">
        <f>IFERROR(Transactions[[#This Row],[Output VAT(Liability)]]-Transactions[[#This Row],[Input VAT (Assets)]],"-")</f>
        <v>12</v>
      </c>
    </row>
    <row r="95" spans="2:20" x14ac:dyDescent="0.3">
      <c r="B95" s="55">
        <v>45708</v>
      </c>
      <c r="C95" s="50">
        <f>MONTH(Transactions[[#This Row],[Date]])</f>
        <v>2</v>
      </c>
      <c r="D95" s="50" t="s">
        <v>213</v>
      </c>
      <c r="E95" s="50" t="s">
        <v>13</v>
      </c>
      <c r="F95" s="33" t="s">
        <v>89</v>
      </c>
      <c r="G95" s="33" t="s">
        <v>106</v>
      </c>
      <c r="H95" s="33" t="s">
        <v>169</v>
      </c>
      <c r="I95" s="33">
        <v>20</v>
      </c>
      <c r="J95" s="24">
        <f>IFERROR(VLOOKUP(Transactions[[#This Row],[Product/ Service Name]],Products[[Product/ Service Name]:[Unit Sales Price]],10,FALSE),"-")</f>
        <v>48</v>
      </c>
      <c r="K95" s="27">
        <f>IFERROR(Transactions[[#This Row],[Unit Price]]*Transactions[[#This Row],[Quantity Sold]],"-")</f>
        <v>960</v>
      </c>
      <c r="L95" s="31">
        <f>IFERROR(Transactions[[#This Row],[Net of Sale]]*Assumptions!$C$1,"-")</f>
        <v>96</v>
      </c>
      <c r="M95" s="31">
        <f>IFERROR(Transactions[[#This Row],[Net of Sale]]*(1+Assumptions!$C$1),"-")</f>
        <v>1056</v>
      </c>
      <c r="N95" s="33" t="s">
        <v>186</v>
      </c>
      <c r="O95" s="35" t="s">
        <v>183</v>
      </c>
      <c r="P95" s="33" t="s">
        <v>192</v>
      </c>
      <c r="Q95" s="31">
        <f>IFERROR((VLOOKUP(Transactions[[#This Row],[Product/ Service Name]],Products[[Product/ Service Name]:[Unit Sales Price]],4,FALSE))*Transactions[[#This Row],[Quantity Sold]],"-")</f>
        <v>800</v>
      </c>
      <c r="R95" s="31">
        <f>IFERROR(Transactions[[#This Row],[Net of Sale]]-Transactions[[#This Row],[COGS]],"-")</f>
        <v>160</v>
      </c>
      <c r="S95" s="31">
        <f>IFERROR(Transactions[[#This Row],[COGS]]*Assumptions!$C$1,"-")</f>
        <v>80</v>
      </c>
      <c r="T95" s="31">
        <f>IFERROR(Transactions[[#This Row],[Output VAT(Liability)]]-Transactions[[#This Row],[Input VAT (Assets)]],"-")</f>
        <v>16</v>
      </c>
    </row>
    <row r="96" spans="2:20" x14ac:dyDescent="0.3">
      <c r="B96" s="55">
        <v>45710</v>
      </c>
      <c r="C96" s="50">
        <f>MONTH(Transactions[[#This Row],[Date]])</f>
        <v>2</v>
      </c>
      <c r="D96" s="50" t="s">
        <v>213</v>
      </c>
      <c r="E96" s="50" t="s">
        <v>13</v>
      </c>
      <c r="F96" s="33" t="s">
        <v>90</v>
      </c>
      <c r="G96" s="33" t="s">
        <v>106</v>
      </c>
      <c r="H96" s="33" t="s">
        <v>170</v>
      </c>
      <c r="I96" s="33">
        <v>20</v>
      </c>
      <c r="J96" s="24">
        <f>IFERROR(VLOOKUP(Transactions[[#This Row],[Product/ Service Name]],Products[[Product/ Service Name]:[Unit Sales Price]],10,FALSE),"-")</f>
        <v>72</v>
      </c>
      <c r="K96" s="27">
        <f>IFERROR(Transactions[[#This Row],[Unit Price]]*Transactions[[#This Row],[Quantity Sold]],"-")</f>
        <v>1440</v>
      </c>
      <c r="L96" s="31">
        <f>IFERROR(Transactions[[#This Row],[Net of Sale]]*Assumptions!$C$1,"-")</f>
        <v>144</v>
      </c>
      <c r="M96" s="31">
        <f>IFERROR(Transactions[[#This Row],[Net of Sale]]*(1+Assumptions!$C$1),"-")</f>
        <v>1584.0000000000002</v>
      </c>
      <c r="N96" s="33" t="s">
        <v>187</v>
      </c>
      <c r="O96" s="35" t="s">
        <v>185</v>
      </c>
      <c r="P96" s="33" t="s">
        <v>192</v>
      </c>
      <c r="Q96" s="31">
        <f>IFERROR((VLOOKUP(Transactions[[#This Row],[Product/ Service Name]],Products[[Product/ Service Name]:[Unit Sales Price]],4,FALSE))*Transactions[[#This Row],[Quantity Sold]],"-")</f>
        <v>1200</v>
      </c>
      <c r="R96" s="31">
        <f>IFERROR(Transactions[[#This Row],[Net of Sale]]-Transactions[[#This Row],[COGS]],"-")</f>
        <v>240</v>
      </c>
      <c r="S96" s="31">
        <f>IFERROR(Transactions[[#This Row],[COGS]]*Assumptions!$C$1,"-")</f>
        <v>120</v>
      </c>
      <c r="T96" s="31">
        <f>IFERROR(Transactions[[#This Row],[Output VAT(Liability)]]-Transactions[[#This Row],[Input VAT (Assets)]],"-")</f>
        <v>24</v>
      </c>
    </row>
    <row r="97" spans="2:20" x14ac:dyDescent="0.3">
      <c r="B97" s="55">
        <v>45711</v>
      </c>
      <c r="C97" s="50">
        <f>MONTH(Transactions[[#This Row],[Date]])</f>
        <v>2</v>
      </c>
      <c r="D97" s="50" t="s">
        <v>213</v>
      </c>
      <c r="E97" s="50" t="s">
        <v>13</v>
      </c>
      <c r="F97" s="33" t="s">
        <v>91</v>
      </c>
      <c r="G97" s="33" t="s">
        <v>106</v>
      </c>
      <c r="H97" s="33" t="s">
        <v>171</v>
      </c>
      <c r="I97" s="33">
        <v>20</v>
      </c>
      <c r="J97" s="24">
        <f>IFERROR(VLOOKUP(Transactions[[#This Row],[Product/ Service Name]],Products[[Product/ Service Name]:[Unit Sales Price]],10,FALSE),"-")</f>
        <v>15.6</v>
      </c>
      <c r="K97" s="27">
        <f>IFERROR(Transactions[[#This Row],[Unit Price]]*Transactions[[#This Row],[Quantity Sold]],"-")</f>
        <v>312</v>
      </c>
      <c r="L97" s="31">
        <f>IFERROR(Transactions[[#This Row],[Net of Sale]]*Assumptions!$C$1,"-")</f>
        <v>31.200000000000003</v>
      </c>
      <c r="M97" s="31">
        <f>IFERROR(Transactions[[#This Row],[Net of Sale]]*(1+Assumptions!$C$1),"-")</f>
        <v>343.20000000000005</v>
      </c>
      <c r="N97" s="33" t="s">
        <v>187</v>
      </c>
      <c r="O97" s="35" t="s">
        <v>181</v>
      </c>
      <c r="P97" s="33" t="s">
        <v>191</v>
      </c>
      <c r="Q97" s="31">
        <f>IFERROR((VLOOKUP(Transactions[[#This Row],[Product/ Service Name]],Products[[Product/ Service Name]:[Unit Sales Price]],4,FALSE))*Transactions[[#This Row],[Quantity Sold]],"-")</f>
        <v>260</v>
      </c>
      <c r="R97" s="31">
        <f>IFERROR(Transactions[[#This Row],[Net of Sale]]-Transactions[[#This Row],[COGS]],"-")</f>
        <v>52</v>
      </c>
      <c r="S97" s="31">
        <f>IFERROR(Transactions[[#This Row],[COGS]]*Assumptions!$C$1,"-")</f>
        <v>26</v>
      </c>
      <c r="T97" s="31">
        <f>IFERROR(Transactions[[#This Row],[Output VAT(Liability)]]-Transactions[[#This Row],[Input VAT (Assets)]],"-")</f>
        <v>5.2000000000000028</v>
      </c>
    </row>
    <row r="98" spans="2:20" x14ac:dyDescent="0.3">
      <c r="B98" s="55">
        <v>45712</v>
      </c>
      <c r="C98" s="50">
        <f>MONTH(Transactions[[#This Row],[Date]])</f>
        <v>2</v>
      </c>
      <c r="D98" s="50" t="s">
        <v>213</v>
      </c>
      <c r="E98" s="50" t="s">
        <v>13</v>
      </c>
      <c r="F98" s="33" t="s">
        <v>92</v>
      </c>
      <c r="G98" s="33" t="s">
        <v>106</v>
      </c>
      <c r="H98" s="33" t="s">
        <v>172</v>
      </c>
      <c r="I98" s="33">
        <v>20</v>
      </c>
      <c r="J98" s="24">
        <f>IFERROR(VLOOKUP(Transactions[[#This Row],[Product/ Service Name]],Products[[Product/ Service Name]:[Unit Sales Price]],10,FALSE),"-")</f>
        <v>19.2</v>
      </c>
      <c r="K98" s="27">
        <f>IFERROR(Transactions[[#This Row],[Unit Price]]*Transactions[[#This Row],[Quantity Sold]],"-")</f>
        <v>384</v>
      </c>
      <c r="L98" s="31">
        <f>IFERROR(Transactions[[#This Row],[Net of Sale]]*Assumptions!$C$1,"-")</f>
        <v>38.400000000000006</v>
      </c>
      <c r="M98" s="31">
        <f>IFERROR(Transactions[[#This Row],[Net of Sale]]*(1+Assumptions!$C$1),"-")</f>
        <v>422.40000000000003</v>
      </c>
      <c r="N98" s="33" t="s">
        <v>188</v>
      </c>
      <c r="O98" s="35" t="s">
        <v>183</v>
      </c>
      <c r="P98" s="33" t="s">
        <v>191</v>
      </c>
      <c r="Q98" s="31">
        <f>IFERROR((VLOOKUP(Transactions[[#This Row],[Product/ Service Name]],Products[[Product/ Service Name]:[Unit Sales Price]],4,FALSE))*Transactions[[#This Row],[Quantity Sold]],"-")</f>
        <v>320</v>
      </c>
      <c r="R98" s="31">
        <f>IFERROR(Transactions[[#This Row],[Net of Sale]]-Transactions[[#This Row],[COGS]],"-")</f>
        <v>64</v>
      </c>
      <c r="S98" s="31">
        <f>IFERROR(Transactions[[#This Row],[COGS]]*Assumptions!$C$1,"-")</f>
        <v>32</v>
      </c>
      <c r="T98" s="31">
        <f>IFERROR(Transactions[[#This Row],[Output VAT(Liability)]]-Transactions[[#This Row],[Input VAT (Assets)]],"-")</f>
        <v>6.4000000000000057</v>
      </c>
    </row>
    <row r="99" spans="2:20" x14ac:dyDescent="0.3">
      <c r="B99" s="55">
        <v>45712</v>
      </c>
      <c r="C99" s="50">
        <f>MONTH(Transactions[[#This Row],[Date]])</f>
        <v>2</v>
      </c>
      <c r="D99" s="50" t="s">
        <v>213</v>
      </c>
      <c r="E99" s="50" t="s">
        <v>13</v>
      </c>
      <c r="F99" s="33" t="s">
        <v>93</v>
      </c>
      <c r="G99" s="33" t="s">
        <v>106</v>
      </c>
      <c r="H99" s="33" t="s">
        <v>167</v>
      </c>
      <c r="I99" s="33">
        <v>20</v>
      </c>
      <c r="J99" s="24">
        <f>IFERROR(VLOOKUP(Transactions[[#This Row],[Product/ Service Name]],Products[[Product/ Service Name]:[Unit Sales Price]],10,FALSE),"-")</f>
        <v>30</v>
      </c>
      <c r="K99" s="27">
        <f>IFERROR(Transactions[[#This Row],[Unit Price]]*Transactions[[#This Row],[Quantity Sold]],"-")</f>
        <v>600</v>
      </c>
      <c r="L99" s="31">
        <f>IFERROR(Transactions[[#This Row],[Net of Sale]]*Assumptions!$C$1,"-")</f>
        <v>60</v>
      </c>
      <c r="M99" s="31">
        <f>IFERROR(Transactions[[#This Row],[Net of Sale]]*(1+Assumptions!$C$1),"-")</f>
        <v>660</v>
      </c>
      <c r="N99" s="33" t="s">
        <v>189</v>
      </c>
      <c r="O99" s="35" t="s">
        <v>177</v>
      </c>
      <c r="P99" s="33" t="s">
        <v>191</v>
      </c>
      <c r="Q99" s="31">
        <f>IFERROR((VLOOKUP(Transactions[[#This Row],[Product/ Service Name]],Products[[Product/ Service Name]:[Unit Sales Price]],4,FALSE))*Transactions[[#This Row],[Quantity Sold]],"-")</f>
        <v>500</v>
      </c>
      <c r="R99" s="31">
        <f>IFERROR(Transactions[[#This Row],[Net of Sale]]-Transactions[[#This Row],[COGS]],"-")</f>
        <v>100</v>
      </c>
      <c r="S99" s="31">
        <f>IFERROR(Transactions[[#This Row],[COGS]]*Assumptions!$C$1,"-")</f>
        <v>50</v>
      </c>
      <c r="T99" s="31">
        <f>IFERROR(Transactions[[#This Row],[Output VAT(Liability)]]-Transactions[[#This Row],[Input VAT (Assets)]],"-")</f>
        <v>10</v>
      </c>
    </row>
    <row r="100" spans="2:20" x14ac:dyDescent="0.3">
      <c r="B100" s="55">
        <v>45713</v>
      </c>
      <c r="C100" s="50">
        <f>MONTH(Transactions[[#This Row],[Date]])</f>
        <v>2</v>
      </c>
      <c r="D100" s="50" t="s">
        <v>213</v>
      </c>
      <c r="E100" s="50" t="s">
        <v>13</v>
      </c>
      <c r="F100" s="33" t="s">
        <v>94</v>
      </c>
      <c r="G100" s="33" t="s">
        <v>106</v>
      </c>
      <c r="H100" s="33" t="s">
        <v>168</v>
      </c>
      <c r="I100" s="33">
        <v>20</v>
      </c>
      <c r="J100" s="24">
        <f>IFERROR(VLOOKUP(Transactions[[#This Row],[Product/ Service Name]],Products[[Product/ Service Name]:[Unit Sales Price]],10,FALSE),"-")</f>
        <v>108</v>
      </c>
      <c r="K100" s="27">
        <f>IFERROR(Transactions[[#This Row],[Unit Price]]*Transactions[[#This Row],[Quantity Sold]],"-")</f>
        <v>2160</v>
      </c>
      <c r="L100" s="31">
        <f>IFERROR(Transactions[[#This Row],[Net of Sale]]*Assumptions!$C$1,"-")</f>
        <v>216</v>
      </c>
      <c r="M100" s="31">
        <f>IFERROR(Transactions[[#This Row],[Net of Sale]]*(1+Assumptions!$C$1),"-")</f>
        <v>2376</v>
      </c>
      <c r="N100" s="33" t="s">
        <v>188</v>
      </c>
      <c r="O100" s="35" t="s">
        <v>184</v>
      </c>
      <c r="P100" s="33" t="s">
        <v>191</v>
      </c>
      <c r="Q100" s="31">
        <f>IFERROR((VLOOKUP(Transactions[[#This Row],[Product/ Service Name]],Products[[Product/ Service Name]:[Unit Sales Price]],4,FALSE))*Transactions[[#This Row],[Quantity Sold]],"-")</f>
        <v>1800</v>
      </c>
      <c r="R100" s="31">
        <f>IFERROR(Transactions[[#This Row],[Net of Sale]]-Transactions[[#This Row],[COGS]],"-")</f>
        <v>360</v>
      </c>
      <c r="S100" s="31">
        <f>IFERROR(Transactions[[#This Row],[COGS]]*Assumptions!$C$1,"-")</f>
        <v>180</v>
      </c>
      <c r="T100" s="31">
        <f>IFERROR(Transactions[[#This Row],[Output VAT(Liability)]]-Transactions[[#This Row],[Input VAT (Assets)]],"-")</f>
        <v>36</v>
      </c>
    </row>
    <row r="101" spans="2:20" x14ac:dyDescent="0.3">
      <c r="B101" s="55">
        <v>45714</v>
      </c>
      <c r="C101" s="50">
        <f>MONTH(Transactions[[#This Row],[Date]])</f>
        <v>2</v>
      </c>
      <c r="D101" s="50" t="s">
        <v>213</v>
      </c>
      <c r="E101" s="50" t="s">
        <v>13</v>
      </c>
      <c r="F101" s="33" t="s">
        <v>95</v>
      </c>
      <c r="G101" s="33" t="s">
        <v>106</v>
      </c>
      <c r="H101" s="33" t="s">
        <v>169</v>
      </c>
      <c r="I101" s="33">
        <v>20</v>
      </c>
      <c r="J101" s="24">
        <f>IFERROR(VLOOKUP(Transactions[[#This Row],[Product/ Service Name]],Products[[Product/ Service Name]:[Unit Sales Price]],10,FALSE),"-")</f>
        <v>48</v>
      </c>
      <c r="K101" s="27">
        <f>IFERROR(Transactions[[#This Row],[Unit Price]]*Transactions[[#This Row],[Quantity Sold]],"-")</f>
        <v>960</v>
      </c>
      <c r="L101" s="31">
        <f>IFERROR(Transactions[[#This Row],[Net of Sale]]*Assumptions!$C$1,"-")</f>
        <v>96</v>
      </c>
      <c r="M101" s="31">
        <f>IFERROR(Transactions[[#This Row],[Net of Sale]]*(1+Assumptions!$C$1),"-")</f>
        <v>1056</v>
      </c>
      <c r="N101" s="33" t="s">
        <v>188</v>
      </c>
      <c r="O101" s="35" t="s">
        <v>178</v>
      </c>
      <c r="P101" s="33" t="s">
        <v>191</v>
      </c>
      <c r="Q101" s="31">
        <f>IFERROR((VLOOKUP(Transactions[[#This Row],[Product/ Service Name]],Products[[Product/ Service Name]:[Unit Sales Price]],4,FALSE))*Transactions[[#This Row],[Quantity Sold]],"-")</f>
        <v>800</v>
      </c>
      <c r="R101" s="31">
        <f>IFERROR(Transactions[[#This Row],[Net of Sale]]-Transactions[[#This Row],[COGS]],"-")</f>
        <v>160</v>
      </c>
      <c r="S101" s="31">
        <f>IFERROR(Transactions[[#This Row],[COGS]]*Assumptions!$C$1,"-")</f>
        <v>80</v>
      </c>
      <c r="T101" s="31">
        <f>IFERROR(Transactions[[#This Row],[Output VAT(Liability)]]-Transactions[[#This Row],[Input VAT (Assets)]],"-")</f>
        <v>16</v>
      </c>
    </row>
    <row r="102" spans="2:20" x14ac:dyDescent="0.3">
      <c r="B102" s="55">
        <v>45714</v>
      </c>
      <c r="C102" s="50">
        <f>MONTH(Transactions[[#This Row],[Date]])</f>
        <v>2</v>
      </c>
      <c r="D102" s="50" t="s">
        <v>213</v>
      </c>
      <c r="E102" s="50" t="s">
        <v>13</v>
      </c>
      <c r="F102" s="33" t="s">
        <v>37</v>
      </c>
      <c r="G102" s="33" t="s">
        <v>106</v>
      </c>
      <c r="H102" s="33" t="s">
        <v>170</v>
      </c>
      <c r="I102" s="33">
        <v>20</v>
      </c>
      <c r="J102" s="24">
        <f>IFERROR(VLOOKUP(Transactions[[#This Row],[Product/ Service Name]],Products[[Product/ Service Name]:[Unit Sales Price]],10,FALSE),"-")</f>
        <v>7.1999999999999993</v>
      </c>
      <c r="K102" s="27">
        <f>IFERROR(Transactions[[#This Row],[Unit Price]]*Transactions[[#This Row],[Quantity Sold]],"-")</f>
        <v>144</v>
      </c>
      <c r="L102" s="31">
        <f>IFERROR(Transactions[[#This Row],[Net of Sale]]*Assumptions!$C$1,"-")</f>
        <v>14.4</v>
      </c>
      <c r="M102" s="31">
        <f>IFERROR(Transactions[[#This Row],[Net of Sale]]*(1+Assumptions!$C$1),"-")</f>
        <v>158.4</v>
      </c>
      <c r="N102" s="33" t="s">
        <v>188</v>
      </c>
      <c r="O102" s="35" t="s">
        <v>183</v>
      </c>
      <c r="P102" s="33" t="s">
        <v>192</v>
      </c>
      <c r="Q102" s="31">
        <f>IFERROR((VLOOKUP(Transactions[[#This Row],[Product/ Service Name]],Products[[Product/ Service Name]:[Unit Sales Price]],4,FALSE))*Transactions[[#This Row],[Quantity Sold]],"-")</f>
        <v>120</v>
      </c>
      <c r="R102" s="31">
        <f>IFERROR(Transactions[[#This Row],[Net of Sale]]-Transactions[[#This Row],[COGS]],"-")</f>
        <v>24</v>
      </c>
      <c r="S102" s="31">
        <f>IFERROR(Transactions[[#This Row],[COGS]]*Assumptions!$C$1,"-")</f>
        <v>12</v>
      </c>
      <c r="T102" s="31">
        <f>IFERROR(Transactions[[#This Row],[Output VAT(Liability)]]-Transactions[[#This Row],[Input VAT (Assets)]],"-")</f>
        <v>2.4000000000000004</v>
      </c>
    </row>
    <row r="103" spans="2:20" x14ac:dyDescent="0.3">
      <c r="B103" s="55">
        <v>45715</v>
      </c>
      <c r="C103" s="50">
        <f>MONTH(Transactions[[#This Row],[Date]])</f>
        <v>2</v>
      </c>
      <c r="D103" s="50" t="s">
        <v>213</v>
      </c>
      <c r="E103" s="50" t="s">
        <v>13</v>
      </c>
      <c r="F103" s="33" t="s">
        <v>38</v>
      </c>
      <c r="G103" s="33" t="s">
        <v>106</v>
      </c>
      <c r="H103" s="33" t="s">
        <v>171</v>
      </c>
      <c r="I103" s="33">
        <v>20</v>
      </c>
      <c r="J103" s="24">
        <f>IFERROR(VLOOKUP(Transactions[[#This Row],[Product/ Service Name]],Products[[Product/ Service Name]:[Unit Sales Price]],10,FALSE),"-")</f>
        <v>60</v>
      </c>
      <c r="K103" s="27">
        <f>IFERROR(Transactions[[#This Row],[Unit Price]]*Transactions[[#This Row],[Quantity Sold]],"-")</f>
        <v>1200</v>
      </c>
      <c r="L103" s="31">
        <f>IFERROR(Transactions[[#This Row],[Net of Sale]]*Assumptions!$C$1,"-")</f>
        <v>120</v>
      </c>
      <c r="M103" s="31">
        <f>IFERROR(Transactions[[#This Row],[Net of Sale]]*(1+Assumptions!$C$1),"-")</f>
        <v>1320</v>
      </c>
      <c r="N103" s="33" t="s">
        <v>190</v>
      </c>
      <c r="O103" s="35" t="s">
        <v>179</v>
      </c>
      <c r="P103" s="33" t="s">
        <v>192</v>
      </c>
      <c r="Q103" s="31">
        <f>IFERROR((VLOOKUP(Transactions[[#This Row],[Product/ Service Name]],Products[[Product/ Service Name]:[Unit Sales Price]],4,FALSE))*Transactions[[#This Row],[Quantity Sold]],"-")</f>
        <v>1000</v>
      </c>
      <c r="R103" s="31">
        <f>IFERROR(Transactions[[#This Row],[Net of Sale]]-Transactions[[#This Row],[COGS]],"-")</f>
        <v>200</v>
      </c>
      <c r="S103" s="31">
        <f>IFERROR(Transactions[[#This Row],[COGS]]*Assumptions!$C$1,"-")</f>
        <v>100</v>
      </c>
      <c r="T103" s="31">
        <f>IFERROR(Transactions[[#This Row],[Output VAT(Liability)]]-Transactions[[#This Row],[Input VAT (Assets)]],"-")</f>
        <v>20</v>
      </c>
    </row>
    <row r="104" spans="2:20" x14ac:dyDescent="0.3">
      <c r="B104" s="55">
        <v>45715</v>
      </c>
      <c r="C104" s="50">
        <f>MONTH(Transactions[[#This Row],[Date]])</f>
        <v>2</v>
      </c>
      <c r="D104" s="50" t="s">
        <v>213</v>
      </c>
      <c r="E104" s="50" t="s">
        <v>13</v>
      </c>
      <c r="F104" s="33" t="s">
        <v>39</v>
      </c>
      <c r="G104" s="33" t="s">
        <v>106</v>
      </c>
      <c r="H104" s="33" t="s">
        <v>172</v>
      </c>
      <c r="I104" s="33">
        <v>20</v>
      </c>
      <c r="J104" s="24">
        <f>IFERROR(VLOOKUP(Transactions[[#This Row],[Product/ Service Name]],Products[[Product/ Service Name]:[Unit Sales Price]],10,FALSE),"-")</f>
        <v>55.199999999999996</v>
      </c>
      <c r="K104" s="27">
        <f>IFERROR(Transactions[[#This Row],[Unit Price]]*Transactions[[#This Row],[Quantity Sold]],"-")</f>
        <v>1104</v>
      </c>
      <c r="L104" s="31">
        <f>IFERROR(Transactions[[#This Row],[Net of Sale]]*Assumptions!$C$1,"-")</f>
        <v>110.4</v>
      </c>
      <c r="M104" s="31">
        <f>IFERROR(Transactions[[#This Row],[Net of Sale]]*(1+Assumptions!$C$1),"-")</f>
        <v>1214.4000000000001</v>
      </c>
      <c r="N104" s="33" t="s">
        <v>190</v>
      </c>
      <c r="O104" s="35" t="s">
        <v>182</v>
      </c>
      <c r="P104" s="33" t="s">
        <v>191</v>
      </c>
      <c r="Q104" s="31">
        <f>IFERROR((VLOOKUP(Transactions[[#This Row],[Product/ Service Name]],Products[[Product/ Service Name]:[Unit Sales Price]],4,FALSE))*Transactions[[#This Row],[Quantity Sold]],"-")</f>
        <v>920</v>
      </c>
      <c r="R104" s="31">
        <f>IFERROR(Transactions[[#This Row],[Net of Sale]]-Transactions[[#This Row],[COGS]],"-")</f>
        <v>184</v>
      </c>
      <c r="S104" s="31">
        <f>IFERROR(Transactions[[#This Row],[COGS]]*Assumptions!$C$1,"-")</f>
        <v>92</v>
      </c>
      <c r="T104" s="31">
        <f>IFERROR(Transactions[[#This Row],[Output VAT(Liability)]]-Transactions[[#This Row],[Input VAT (Assets)]],"-")</f>
        <v>18.400000000000006</v>
      </c>
    </row>
    <row r="105" spans="2:20" x14ac:dyDescent="0.3">
      <c r="B105" s="55">
        <v>45716</v>
      </c>
      <c r="C105" s="50">
        <f>MONTH(Transactions[[#This Row],[Date]])</f>
        <v>2</v>
      </c>
      <c r="D105" s="50" t="s">
        <v>213</v>
      </c>
      <c r="E105" s="50" t="s">
        <v>13</v>
      </c>
      <c r="F105" s="33" t="s">
        <v>40</v>
      </c>
      <c r="G105" s="33" t="s">
        <v>106</v>
      </c>
      <c r="H105" s="33" t="s">
        <v>167</v>
      </c>
      <c r="I105" s="33">
        <v>20</v>
      </c>
      <c r="J105" s="24">
        <f>IFERROR(VLOOKUP(Transactions[[#This Row],[Product/ Service Name]],Products[[Product/ Service Name]:[Unit Sales Price]],10,FALSE),"-")</f>
        <v>26.4</v>
      </c>
      <c r="K105" s="27">
        <f>IFERROR(Transactions[[#This Row],[Unit Price]]*Transactions[[#This Row],[Quantity Sold]],"-")</f>
        <v>528</v>
      </c>
      <c r="L105" s="31">
        <f>IFERROR(Transactions[[#This Row],[Net of Sale]]*Assumptions!$C$1,"-")</f>
        <v>52.800000000000004</v>
      </c>
      <c r="M105" s="31">
        <f>IFERROR(Transactions[[#This Row],[Net of Sale]]*(1+Assumptions!$C$1),"-")</f>
        <v>580.80000000000007</v>
      </c>
      <c r="N105" s="33" t="s">
        <v>190</v>
      </c>
      <c r="O105" s="35" t="s">
        <v>180</v>
      </c>
      <c r="P105" s="33" t="s">
        <v>191</v>
      </c>
      <c r="Q105" s="31">
        <f>IFERROR((VLOOKUP(Transactions[[#This Row],[Product/ Service Name]],Products[[Product/ Service Name]:[Unit Sales Price]],4,FALSE))*Transactions[[#This Row],[Quantity Sold]],"-")</f>
        <v>440</v>
      </c>
      <c r="R105" s="31">
        <f>IFERROR(Transactions[[#This Row],[Net of Sale]]-Transactions[[#This Row],[COGS]],"-")</f>
        <v>88</v>
      </c>
      <c r="S105" s="31">
        <f>IFERROR(Transactions[[#This Row],[COGS]]*Assumptions!$C$1,"-")</f>
        <v>44</v>
      </c>
      <c r="T105" s="31">
        <f>IFERROR(Transactions[[#This Row],[Output VAT(Liability)]]-Transactions[[#This Row],[Input VAT (Assets)]],"-")</f>
        <v>8.8000000000000043</v>
      </c>
    </row>
    <row r="106" spans="2:20" x14ac:dyDescent="0.3">
      <c r="B106" s="55">
        <v>45717</v>
      </c>
      <c r="C106" s="50">
        <f>MONTH(Transactions[[#This Row],[Date]])</f>
        <v>3</v>
      </c>
      <c r="D106" s="50" t="s">
        <v>213</v>
      </c>
      <c r="E106" s="50" t="s">
        <v>13</v>
      </c>
      <c r="F106" s="33" t="s">
        <v>41</v>
      </c>
      <c r="G106" s="33" t="s">
        <v>106</v>
      </c>
      <c r="H106" s="33" t="s">
        <v>168</v>
      </c>
      <c r="I106" s="33">
        <v>20</v>
      </c>
      <c r="J106" s="24">
        <f>IFERROR(VLOOKUP(Transactions[[#This Row],[Product/ Service Name]],Products[[Product/ Service Name]:[Unit Sales Price]],10,FALSE),"-")</f>
        <v>25.2</v>
      </c>
      <c r="K106" s="27">
        <f>IFERROR(Transactions[[#This Row],[Unit Price]]*Transactions[[#This Row],[Quantity Sold]],"-")</f>
        <v>504</v>
      </c>
      <c r="L106" s="31">
        <f>IFERROR(Transactions[[#This Row],[Net of Sale]]*Assumptions!$C$1,"-")</f>
        <v>50.400000000000006</v>
      </c>
      <c r="M106" s="31">
        <f>IFERROR(Transactions[[#This Row],[Net of Sale]]*(1+Assumptions!$C$1),"-")</f>
        <v>554.40000000000009</v>
      </c>
      <c r="N106" s="33" t="s">
        <v>190</v>
      </c>
      <c r="O106" s="35" t="s">
        <v>181</v>
      </c>
      <c r="P106" s="33" t="s">
        <v>191</v>
      </c>
      <c r="Q106" s="31">
        <f>IFERROR((VLOOKUP(Transactions[[#This Row],[Product/ Service Name]],Products[[Product/ Service Name]:[Unit Sales Price]],4,FALSE))*Transactions[[#This Row],[Quantity Sold]],"-")</f>
        <v>420</v>
      </c>
      <c r="R106" s="31">
        <f>IFERROR(Transactions[[#This Row],[Net of Sale]]-Transactions[[#This Row],[COGS]],"-")</f>
        <v>84</v>
      </c>
      <c r="S106" s="31">
        <f>IFERROR(Transactions[[#This Row],[COGS]]*Assumptions!$C$1,"-")</f>
        <v>42</v>
      </c>
      <c r="T106" s="31">
        <f>IFERROR(Transactions[[#This Row],[Output VAT(Liability)]]-Transactions[[#This Row],[Input VAT (Assets)]],"-")</f>
        <v>8.4000000000000057</v>
      </c>
    </row>
    <row r="107" spans="2:20" x14ac:dyDescent="0.3">
      <c r="B107" s="55">
        <v>45717</v>
      </c>
      <c r="C107" s="50">
        <f>MONTH(Transactions[[#This Row],[Date]])</f>
        <v>3</v>
      </c>
      <c r="D107" s="50" t="s">
        <v>213</v>
      </c>
      <c r="E107" s="50" t="s">
        <v>13</v>
      </c>
      <c r="F107" s="33" t="s">
        <v>42</v>
      </c>
      <c r="G107" s="33" t="s">
        <v>106</v>
      </c>
      <c r="H107" s="33" t="s">
        <v>169</v>
      </c>
      <c r="I107" s="33">
        <v>20</v>
      </c>
      <c r="J107" s="24">
        <f>IFERROR(VLOOKUP(Transactions[[#This Row],[Product/ Service Name]],Products[[Product/ Service Name]:[Unit Sales Price]],10,FALSE),"-")</f>
        <v>18</v>
      </c>
      <c r="K107" s="27">
        <f>IFERROR(Transactions[[#This Row],[Unit Price]]*Transactions[[#This Row],[Quantity Sold]],"-")</f>
        <v>360</v>
      </c>
      <c r="L107" s="31">
        <f>IFERROR(Transactions[[#This Row],[Net of Sale]]*Assumptions!$C$1,"-")</f>
        <v>36</v>
      </c>
      <c r="M107" s="31">
        <f>IFERROR(Transactions[[#This Row],[Net of Sale]]*(1+Assumptions!$C$1),"-")</f>
        <v>396.00000000000006</v>
      </c>
      <c r="N107" s="33" t="s">
        <v>190</v>
      </c>
      <c r="O107" s="35" t="s">
        <v>185</v>
      </c>
      <c r="P107" s="33" t="s">
        <v>191</v>
      </c>
      <c r="Q107" s="31">
        <f>IFERROR((VLOOKUP(Transactions[[#This Row],[Product/ Service Name]],Products[[Product/ Service Name]:[Unit Sales Price]],4,FALSE))*Transactions[[#This Row],[Quantity Sold]],"-")</f>
        <v>300</v>
      </c>
      <c r="R107" s="31">
        <f>IFERROR(Transactions[[#This Row],[Net of Sale]]-Transactions[[#This Row],[COGS]],"-")</f>
        <v>60</v>
      </c>
      <c r="S107" s="31">
        <f>IFERROR(Transactions[[#This Row],[COGS]]*Assumptions!$C$1,"-")</f>
        <v>30</v>
      </c>
      <c r="T107" s="31">
        <f>IFERROR(Transactions[[#This Row],[Output VAT(Liability)]]-Transactions[[#This Row],[Input VAT (Assets)]],"-")</f>
        <v>6</v>
      </c>
    </row>
    <row r="108" spans="2:20" x14ac:dyDescent="0.3">
      <c r="B108" s="55">
        <v>45717</v>
      </c>
      <c r="C108" s="50">
        <f>MONTH(Transactions[[#This Row],[Date]])</f>
        <v>3</v>
      </c>
      <c r="D108" s="50" t="s">
        <v>213</v>
      </c>
      <c r="E108" s="50" t="s">
        <v>13</v>
      </c>
      <c r="F108" s="33" t="s">
        <v>43</v>
      </c>
      <c r="G108" s="33" t="s">
        <v>106</v>
      </c>
      <c r="H108" s="33" t="s">
        <v>170</v>
      </c>
      <c r="I108" s="33">
        <v>20</v>
      </c>
      <c r="J108" s="24">
        <f>IFERROR(VLOOKUP(Transactions[[#This Row],[Product/ Service Name]],Products[[Product/ Service Name]:[Unit Sales Price]],10,FALSE),"-")</f>
        <v>10.799999999999999</v>
      </c>
      <c r="K108" s="27">
        <f>IFERROR(Transactions[[#This Row],[Unit Price]]*Transactions[[#This Row],[Quantity Sold]],"-")</f>
        <v>215.99999999999997</v>
      </c>
      <c r="L108" s="31">
        <f>IFERROR(Transactions[[#This Row],[Net of Sale]]*Assumptions!$C$1,"-")</f>
        <v>21.599999999999998</v>
      </c>
      <c r="M108" s="31">
        <f>IFERROR(Transactions[[#This Row],[Net of Sale]]*(1+Assumptions!$C$1),"-")</f>
        <v>237.6</v>
      </c>
      <c r="N108" s="33" t="s">
        <v>190</v>
      </c>
      <c r="O108" s="35" t="s">
        <v>177</v>
      </c>
      <c r="P108" s="33" t="s">
        <v>191</v>
      </c>
      <c r="Q108" s="31">
        <f>IFERROR((VLOOKUP(Transactions[[#This Row],[Product/ Service Name]],Products[[Product/ Service Name]:[Unit Sales Price]],4,FALSE))*Transactions[[#This Row],[Quantity Sold]],"-")</f>
        <v>180</v>
      </c>
      <c r="R108" s="31">
        <f>IFERROR(Transactions[[#This Row],[Net of Sale]]-Transactions[[#This Row],[COGS]],"-")</f>
        <v>35.999999999999972</v>
      </c>
      <c r="S108" s="31">
        <f>IFERROR(Transactions[[#This Row],[COGS]]*Assumptions!$C$1,"-")</f>
        <v>18</v>
      </c>
      <c r="T108" s="31">
        <f>IFERROR(Transactions[[#This Row],[Output VAT(Liability)]]-Transactions[[#This Row],[Input VAT (Assets)]],"-")</f>
        <v>3.5999999999999979</v>
      </c>
    </row>
    <row r="109" spans="2:20" x14ac:dyDescent="0.3">
      <c r="B109" s="55">
        <v>45717</v>
      </c>
      <c r="C109" s="50">
        <f>MONTH(Transactions[[#This Row],[Date]])</f>
        <v>3</v>
      </c>
      <c r="D109" s="50" t="s">
        <v>213</v>
      </c>
      <c r="E109" s="50" t="s">
        <v>13</v>
      </c>
      <c r="F109" s="33" t="s">
        <v>44</v>
      </c>
      <c r="G109" s="33" t="s">
        <v>106</v>
      </c>
      <c r="H109" s="33" t="s">
        <v>171</v>
      </c>
      <c r="I109" s="33">
        <v>20</v>
      </c>
      <c r="J109" s="24">
        <f>IFERROR(VLOOKUP(Transactions[[#This Row],[Product/ Service Name]],Products[[Product/ Service Name]:[Unit Sales Price]],10,FALSE),"-")</f>
        <v>9.6</v>
      </c>
      <c r="K109" s="27">
        <f>IFERROR(Transactions[[#This Row],[Unit Price]]*Transactions[[#This Row],[Quantity Sold]],"-")</f>
        <v>192</v>
      </c>
      <c r="L109" s="31">
        <f>IFERROR(Transactions[[#This Row],[Net of Sale]]*Assumptions!$C$1,"-")</f>
        <v>19.200000000000003</v>
      </c>
      <c r="M109" s="31">
        <f>IFERROR(Transactions[[#This Row],[Net of Sale]]*(1+Assumptions!$C$1),"-")</f>
        <v>211.20000000000002</v>
      </c>
      <c r="N109" s="33" t="s">
        <v>189</v>
      </c>
      <c r="O109" s="35" t="s">
        <v>179</v>
      </c>
      <c r="P109" s="33" t="s">
        <v>192</v>
      </c>
      <c r="Q109" s="31">
        <f>IFERROR((VLOOKUP(Transactions[[#This Row],[Product/ Service Name]],Products[[Product/ Service Name]:[Unit Sales Price]],4,FALSE))*Transactions[[#This Row],[Quantity Sold]],"-")</f>
        <v>160</v>
      </c>
      <c r="R109" s="31">
        <f>IFERROR(Transactions[[#This Row],[Net of Sale]]-Transactions[[#This Row],[COGS]],"-")</f>
        <v>32</v>
      </c>
      <c r="S109" s="31">
        <f>IFERROR(Transactions[[#This Row],[COGS]]*Assumptions!$C$1,"-")</f>
        <v>16</v>
      </c>
      <c r="T109" s="31">
        <f>IFERROR(Transactions[[#This Row],[Output VAT(Liability)]]-Transactions[[#This Row],[Input VAT (Assets)]],"-")</f>
        <v>3.2000000000000028</v>
      </c>
    </row>
    <row r="110" spans="2:20" x14ac:dyDescent="0.3">
      <c r="B110" s="55">
        <v>45718</v>
      </c>
      <c r="C110" s="50">
        <f>MONTH(Transactions[[#This Row],[Date]])</f>
        <v>3</v>
      </c>
      <c r="D110" s="50" t="s">
        <v>213</v>
      </c>
      <c r="E110" s="50" t="s">
        <v>13</v>
      </c>
      <c r="F110" s="33" t="s">
        <v>45</v>
      </c>
      <c r="G110" s="33" t="s">
        <v>106</v>
      </c>
      <c r="H110" s="33" t="s">
        <v>172</v>
      </c>
      <c r="I110" s="33">
        <v>20</v>
      </c>
      <c r="J110" s="24">
        <f>IFERROR(VLOOKUP(Transactions[[#This Row],[Product/ Service Name]],Products[[Product/ Service Name]:[Unit Sales Price]],10,FALSE),"-")</f>
        <v>4.8</v>
      </c>
      <c r="K110" s="27">
        <f>IFERROR(Transactions[[#This Row],[Unit Price]]*Transactions[[#This Row],[Quantity Sold]],"-")</f>
        <v>96</v>
      </c>
      <c r="L110" s="31">
        <f>IFERROR(Transactions[[#This Row],[Net of Sale]]*Assumptions!$C$1,"-")</f>
        <v>9.6000000000000014</v>
      </c>
      <c r="M110" s="31">
        <f>IFERROR(Transactions[[#This Row],[Net of Sale]]*(1+Assumptions!$C$1),"-")</f>
        <v>105.60000000000001</v>
      </c>
      <c r="N110" s="33" t="s">
        <v>190</v>
      </c>
      <c r="O110" s="35" t="s">
        <v>180</v>
      </c>
      <c r="P110" s="33" t="s">
        <v>192</v>
      </c>
      <c r="Q110" s="31">
        <f>IFERROR((VLOOKUP(Transactions[[#This Row],[Product/ Service Name]],Products[[Product/ Service Name]:[Unit Sales Price]],4,FALSE))*Transactions[[#This Row],[Quantity Sold]],"-")</f>
        <v>80</v>
      </c>
      <c r="R110" s="31">
        <f>IFERROR(Transactions[[#This Row],[Net of Sale]]-Transactions[[#This Row],[COGS]],"-")</f>
        <v>16</v>
      </c>
      <c r="S110" s="31">
        <f>IFERROR(Transactions[[#This Row],[COGS]]*Assumptions!$C$1,"-")</f>
        <v>8</v>
      </c>
      <c r="T110" s="31">
        <f>IFERROR(Transactions[[#This Row],[Output VAT(Liability)]]-Transactions[[#This Row],[Input VAT (Assets)]],"-")</f>
        <v>1.6000000000000014</v>
      </c>
    </row>
    <row r="111" spans="2:20" x14ac:dyDescent="0.3">
      <c r="B111" s="55">
        <v>45719</v>
      </c>
      <c r="C111" s="50">
        <f>MONTH(Transactions[[#This Row],[Date]])</f>
        <v>3</v>
      </c>
      <c r="D111" s="50" t="s">
        <v>213</v>
      </c>
      <c r="E111" s="50" t="s">
        <v>13</v>
      </c>
      <c r="F111" s="33" t="s">
        <v>46</v>
      </c>
      <c r="G111" s="33" t="s">
        <v>106</v>
      </c>
      <c r="H111" s="33" t="s">
        <v>167</v>
      </c>
      <c r="I111" s="33">
        <v>20</v>
      </c>
      <c r="J111" s="24">
        <f>IFERROR(VLOOKUP(Transactions[[#This Row],[Product/ Service Name]],Products[[Product/ Service Name]:[Unit Sales Price]],10,FALSE),"-")</f>
        <v>3</v>
      </c>
      <c r="K111" s="27">
        <f>IFERROR(Transactions[[#This Row],[Unit Price]]*Transactions[[#This Row],[Quantity Sold]],"-")</f>
        <v>60</v>
      </c>
      <c r="L111" s="31">
        <f>IFERROR(Transactions[[#This Row],[Net of Sale]]*Assumptions!$C$1,"-")</f>
        <v>6</v>
      </c>
      <c r="M111" s="31">
        <f>IFERROR(Transactions[[#This Row],[Net of Sale]]*(1+Assumptions!$C$1),"-")</f>
        <v>66</v>
      </c>
      <c r="N111" s="33" t="s">
        <v>186</v>
      </c>
      <c r="O111" s="35" t="s">
        <v>185</v>
      </c>
      <c r="P111" s="33" t="s">
        <v>191</v>
      </c>
      <c r="Q111" s="31">
        <f>IFERROR((VLOOKUP(Transactions[[#This Row],[Product/ Service Name]],Products[[Product/ Service Name]:[Unit Sales Price]],4,FALSE))*Transactions[[#This Row],[Quantity Sold]],"-")</f>
        <v>50</v>
      </c>
      <c r="R111" s="31">
        <f>IFERROR(Transactions[[#This Row],[Net of Sale]]-Transactions[[#This Row],[COGS]],"-")</f>
        <v>10</v>
      </c>
      <c r="S111" s="31">
        <f>IFERROR(Transactions[[#This Row],[COGS]]*Assumptions!$C$1,"-")</f>
        <v>5</v>
      </c>
      <c r="T111" s="31">
        <f>IFERROR(Transactions[[#This Row],[Output VAT(Liability)]]-Transactions[[#This Row],[Input VAT (Assets)]],"-")</f>
        <v>1</v>
      </c>
    </row>
    <row r="112" spans="2:20" x14ac:dyDescent="0.3">
      <c r="B112" s="55">
        <v>45719</v>
      </c>
      <c r="C112" s="50">
        <f>MONTH(Transactions[[#This Row],[Date]])</f>
        <v>3</v>
      </c>
      <c r="D112" s="50" t="s">
        <v>213</v>
      </c>
      <c r="E112" s="50" t="s">
        <v>13</v>
      </c>
      <c r="F112" s="33" t="s">
        <v>47</v>
      </c>
      <c r="G112" s="33" t="s">
        <v>106</v>
      </c>
      <c r="H112" s="33" t="s">
        <v>168</v>
      </c>
      <c r="I112" s="33">
        <v>20</v>
      </c>
      <c r="J112" s="24">
        <f>IFERROR(VLOOKUP(Transactions[[#This Row],[Product/ Service Name]],Products[[Product/ Service Name]:[Unit Sales Price]],10,FALSE),"-")</f>
        <v>48</v>
      </c>
      <c r="K112" s="27">
        <f>IFERROR(Transactions[[#This Row],[Unit Price]]*Transactions[[#This Row],[Quantity Sold]],"-")</f>
        <v>960</v>
      </c>
      <c r="L112" s="31">
        <f>IFERROR(Transactions[[#This Row],[Net of Sale]]*Assumptions!$C$1,"-")</f>
        <v>96</v>
      </c>
      <c r="M112" s="31">
        <f>IFERROR(Transactions[[#This Row],[Net of Sale]]*(1+Assumptions!$C$1),"-")</f>
        <v>1056</v>
      </c>
      <c r="N112" s="33" t="s">
        <v>186</v>
      </c>
      <c r="O112" s="35" t="s">
        <v>185</v>
      </c>
      <c r="P112" s="33" t="s">
        <v>191</v>
      </c>
      <c r="Q112" s="31">
        <f>IFERROR((VLOOKUP(Transactions[[#This Row],[Product/ Service Name]],Products[[Product/ Service Name]:[Unit Sales Price]],4,FALSE))*Transactions[[#This Row],[Quantity Sold]],"-")</f>
        <v>800</v>
      </c>
      <c r="R112" s="31">
        <f>IFERROR(Transactions[[#This Row],[Net of Sale]]-Transactions[[#This Row],[COGS]],"-")</f>
        <v>160</v>
      </c>
      <c r="S112" s="31">
        <f>IFERROR(Transactions[[#This Row],[COGS]]*Assumptions!$C$1,"-")</f>
        <v>80</v>
      </c>
      <c r="T112" s="31">
        <f>IFERROR(Transactions[[#This Row],[Output VAT(Liability)]]-Transactions[[#This Row],[Input VAT (Assets)]],"-")</f>
        <v>16</v>
      </c>
    </row>
    <row r="113" spans="2:20" x14ac:dyDescent="0.3">
      <c r="B113" s="55">
        <v>45719</v>
      </c>
      <c r="C113" s="50">
        <f>MONTH(Transactions[[#This Row],[Date]])</f>
        <v>3</v>
      </c>
      <c r="D113" s="50" t="s">
        <v>213</v>
      </c>
      <c r="E113" s="50" t="s">
        <v>13</v>
      </c>
      <c r="F113" s="33" t="s">
        <v>48</v>
      </c>
      <c r="G113" s="33" t="s">
        <v>106</v>
      </c>
      <c r="H113" s="33" t="s">
        <v>169</v>
      </c>
      <c r="I113" s="33">
        <v>20</v>
      </c>
      <c r="J113" s="24">
        <f>IFERROR(VLOOKUP(Transactions[[#This Row],[Product/ Service Name]],Products[[Product/ Service Name]:[Unit Sales Price]],10,FALSE),"-")</f>
        <v>15.6</v>
      </c>
      <c r="K113" s="27">
        <f>IFERROR(Transactions[[#This Row],[Unit Price]]*Transactions[[#This Row],[Quantity Sold]],"-")</f>
        <v>312</v>
      </c>
      <c r="L113" s="31">
        <f>IFERROR(Transactions[[#This Row],[Net of Sale]]*Assumptions!$C$1,"-")</f>
        <v>31.200000000000003</v>
      </c>
      <c r="M113" s="31">
        <f>IFERROR(Transactions[[#This Row],[Net of Sale]]*(1+Assumptions!$C$1),"-")</f>
        <v>343.20000000000005</v>
      </c>
      <c r="N113" s="33" t="s">
        <v>186</v>
      </c>
      <c r="O113" s="35" t="s">
        <v>181</v>
      </c>
      <c r="P113" s="33" t="s">
        <v>191</v>
      </c>
      <c r="Q113" s="31">
        <f>IFERROR((VLOOKUP(Transactions[[#This Row],[Product/ Service Name]],Products[[Product/ Service Name]:[Unit Sales Price]],4,FALSE))*Transactions[[#This Row],[Quantity Sold]],"-")</f>
        <v>260</v>
      </c>
      <c r="R113" s="31">
        <f>IFERROR(Transactions[[#This Row],[Net of Sale]]-Transactions[[#This Row],[COGS]],"-")</f>
        <v>52</v>
      </c>
      <c r="S113" s="31">
        <f>IFERROR(Transactions[[#This Row],[COGS]]*Assumptions!$C$1,"-")</f>
        <v>26</v>
      </c>
      <c r="T113" s="31">
        <f>IFERROR(Transactions[[#This Row],[Output VAT(Liability)]]-Transactions[[#This Row],[Input VAT (Assets)]],"-")</f>
        <v>5.2000000000000028</v>
      </c>
    </row>
    <row r="114" spans="2:20" x14ac:dyDescent="0.3">
      <c r="B114" s="55">
        <v>45719</v>
      </c>
      <c r="C114" s="50">
        <f>MONTH(Transactions[[#This Row],[Date]])</f>
        <v>3</v>
      </c>
      <c r="D114" s="50" t="s">
        <v>213</v>
      </c>
      <c r="E114" s="50" t="s">
        <v>13</v>
      </c>
      <c r="F114" s="33" t="s">
        <v>49</v>
      </c>
      <c r="G114" s="33" t="s">
        <v>106</v>
      </c>
      <c r="H114" s="33" t="s">
        <v>170</v>
      </c>
      <c r="I114" s="33">
        <v>20</v>
      </c>
      <c r="J114" s="24">
        <f>IFERROR(VLOOKUP(Transactions[[#This Row],[Product/ Service Name]],Products[[Product/ Service Name]:[Unit Sales Price]],10,FALSE),"-")</f>
        <v>18</v>
      </c>
      <c r="K114" s="27">
        <f>IFERROR(Transactions[[#This Row],[Unit Price]]*Transactions[[#This Row],[Quantity Sold]],"-")</f>
        <v>360</v>
      </c>
      <c r="L114" s="31">
        <f>IFERROR(Transactions[[#This Row],[Net of Sale]]*Assumptions!$C$1,"-")</f>
        <v>36</v>
      </c>
      <c r="M114" s="31">
        <f>IFERROR(Transactions[[#This Row],[Net of Sale]]*(1+Assumptions!$C$1),"-")</f>
        <v>396.00000000000006</v>
      </c>
      <c r="N114" s="33" t="s">
        <v>187</v>
      </c>
      <c r="O114" s="35" t="s">
        <v>182</v>
      </c>
      <c r="P114" s="33" t="s">
        <v>191</v>
      </c>
      <c r="Q114" s="31">
        <f>IFERROR((VLOOKUP(Transactions[[#This Row],[Product/ Service Name]],Products[[Product/ Service Name]:[Unit Sales Price]],4,FALSE))*Transactions[[#This Row],[Quantity Sold]],"-")</f>
        <v>300</v>
      </c>
      <c r="R114" s="31">
        <f>IFERROR(Transactions[[#This Row],[Net of Sale]]-Transactions[[#This Row],[COGS]],"-")</f>
        <v>60</v>
      </c>
      <c r="S114" s="31">
        <f>IFERROR(Transactions[[#This Row],[COGS]]*Assumptions!$C$1,"-")</f>
        <v>30</v>
      </c>
      <c r="T114" s="31">
        <f>IFERROR(Transactions[[#This Row],[Output VAT(Liability)]]-Transactions[[#This Row],[Input VAT (Assets)]],"-")</f>
        <v>6</v>
      </c>
    </row>
    <row r="115" spans="2:20" x14ac:dyDescent="0.3">
      <c r="B115" s="55">
        <v>45720</v>
      </c>
      <c r="C115" s="50">
        <f>MONTH(Transactions[[#This Row],[Date]])</f>
        <v>3</v>
      </c>
      <c r="D115" s="50" t="s">
        <v>213</v>
      </c>
      <c r="E115" s="50" t="s">
        <v>13</v>
      </c>
      <c r="F115" s="33" t="s">
        <v>86</v>
      </c>
      <c r="G115" s="33" t="s">
        <v>106</v>
      </c>
      <c r="H115" s="33" t="s">
        <v>171</v>
      </c>
      <c r="I115" s="33">
        <v>20</v>
      </c>
      <c r="J115" s="24">
        <f>IFERROR(VLOOKUP(Transactions[[#This Row],[Product/ Service Name]],Products[[Product/ Service Name]:[Unit Sales Price]],10,FALSE),"-")</f>
        <v>36</v>
      </c>
      <c r="K115" s="27">
        <f>IFERROR(Transactions[[#This Row],[Unit Price]]*Transactions[[#This Row],[Quantity Sold]],"-")</f>
        <v>720</v>
      </c>
      <c r="L115" s="31">
        <f>IFERROR(Transactions[[#This Row],[Net of Sale]]*Assumptions!$C$1,"-")</f>
        <v>72</v>
      </c>
      <c r="M115" s="31">
        <f>IFERROR(Transactions[[#This Row],[Net of Sale]]*(1+Assumptions!$C$1),"-")</f>
        <v>792.00000000000011</v>
      </c>
      <c r="N115" s="33" t="s">
        <v>187</v>
      </c>
      <c r="O115" s="35" t="s">
        <v>184</v>
      </c>
      <c r="P115" s="33" t="s">
        <v>191</v>
      </c>
      <c r="Q115" s="31">
        <f>IFERROR((VLOOKUP(Transactions[[#This Row],[Product/ Service Name]],Products[[Product/ Service Name]:[Unit Sales Price]],4,FALSE))*Transactions[[#This Row],[Quantity Sold]],"-")</f>
        <v>600</v>
      </c>
      <c r="R115" s="31">
        <f>IFERROR(Transactions[[#This Row],[Net of Sale]]-Transactions[[#This Row],[COGS]],"-")</f>
        <v>120</v>
      </c>
      <c r="S115" s="31">
        <f>IFERROR(Transactions[[#This Row],[COGS]]*Assumptions!$C$1,"-")</f>
        <v>60</v>
      </c>
      <c r="T115" s="31">
        <f>IFERROR(Transactions[[#This Row],[Output VAT(Liability)]]-Transactions[[#This Row],[Input VAT (Assets)]],"-")</f>
        <v>12</v>
      </c>
    </row>
    <row r="116" spans="2:20" x14ac:dyDescent="0.3">
      <c r="B116" s="55">
        <v>45720</v>
      </c>
      <c r="C116" s="50">
        <f>MONTH(Transactions[[#This Row],[Date]])</f>
        <v>3</v>
      </c>
      <c r="D116" s="50" t="s">
        <v>213</v>
      </c>
      <c r="E116" s="50" t="s">
        <v>14</v>
      </c>
      <c r="F116" s="33" t="s">
        <v>96</v>
      </c>
      <c r="G116" s="33" t="s">
        <v>106</v>
      </c>
      <c r="H116" s="33" t="s">
        <v>172</v>
      </c>
      <c r="I116" s="33">
        <v>20</v>
      </c>
      <c r="J116" s="24">
        <f>IFERROR(VLOOKUP(Transactions[[#This Row],[Product/ Service Name]],Products[[Product/ Service Name]:[Unit Sales Price]],10,FALSE),"-")</f>
        <v>24</v>
      </c>
      <c r="K116" s="27">
        <f>IFERROR(Transactions[[#This Row],[Unit Price]]*Transactions[[#This Row],[Quantity Sold]],"-")</f>
        <v>480</v>
      </c>
      <c r="L116" s="31">
        <f>IFERROR(Transactions[[#This Row],[Net of Sale]]*Assumptions!$C$1,"-")</f>
        <v>48</v>
      </c>
      <c r="M116" s="31">
        <f>IFERROR(Transactions[[#This Row],[Net of Sale]]*(1+Assumptions!$C$1),"-")</f>
        <v>528</v>
      </c>
      <c r="N116" s="33" t="s">
        <v>188</v>
      </c>
      <c r="O116" s="35" t="s">
        <v>183</v>
      </c>
      <c r="P116" s="33" t="s">
        <v>192</v>
      </c>
      <c r="Q116" s="31">
        <f>IFERROR((VLOOKUP(Transactions[[#This Row],[Product/ Service Name]],Products[[Product/ Service Name]:[Unit Sales Price]],4,FALSE))*Transactions[[#This Row],[Quantity Sold]],"-")</f>
        <v>400</v>
      </c>
      <c r="R116" s="31">
        <f>IFERROR(Transactions[[#This Row],[Net of Sale]]-Transactions[[#This Row],[COGS]],"-")</f>
        <v>80</v>
      </c>
      <c r="S116" s="31">
        <f>IFERROR(Transactions[[#This Row],[COGS]]*Assumptions!$C$1,"-")</f>
        <v>40</v>
      </c>
      <c r="T116" s="31">
        <f>IFERROR(Transactions[[#This Row],[Output VAT(Liability)]]-Transactions[[#This Row],[Input VAT (Assets)]],"-")</f>
        <v>8</v>
      </c>
    </row>
    <row r="117" spans="2:20" x14ac:dyDescent="0.3">
      <c r="B117" s="55">
        <v>45721</v>
      </c>
      <c r="C117" s="50">
        <f>MONTH(Transactions[[#This Row],[Date]])</f>
        <v>3</v>
      </c>
      <c r="D117" s="50" t="s">
        <v>213</v>
      </c>
      <c r="E117" s="50" t="s">
        <v>14</v>
      </c>
      <c r="F117" s="33" t="s">
        <v>97</v>
      </c>
      <c r="G117" s="33" t="s">
        <v>106</v>
      </c>
      <c r="H117" s="33" t="s">
        <v>167</v>
      </c>
      <c r="I117" s="33">
        <v>20</v>
      </c>
      <c r="J117" s="24">
        <f>IFERROR(VLOOKUP(Transactions[[#This Row],[Product/ Service Name]],Products[[Product/ Service Name]:[Unit Sales Price]],10,FALSE),"-")</f>
        <v>24</v>
      </c>
      <c r="K117" s="27">
        <f>IFERROR(Transactions[[#This Row],[Unit Price]]*Transactions[[#This Row],[Quantity Sold]],"-")</f>
        <v>480</v>
      </c>
      <c r="L117" s="31">
        <f>IFERROR(Transactions[[#This Row],[Net of Sale]]*Assumptions!$C$1,"-")</f>
        <v>48</v>
      </c>
      <c r="M117" s="31">
        <f>IFERROR(Transactions[[#This Row],[Net of Sale]]*(1+Assumptions!$C$1),"-")</f>
        <v>528</v>
      </c>
      <c r="N117" s="33" t="s">
        <v>189</v>
      </c>
      <c r="O117" s="35" t="s">
        <v>185</v>
      </c>
      <c r="P117" s="33" t="s">
        <v>192</v>
      </c>
      <c r="Q117" s="31">
        <f>IFERROR((VLOOKUP(Transactions[[#This Row],[Product/ Service Name]],Products[[Product/ Service Name]:[Unit Sales Price]],4,FALSE))*Transactions[[#This Row],[Quantity Sold]],"-")</f>
        <v>400</v>
      </c>
      <c r="R117" s="31">
        <f>IFERROR(Transactions[[#This Row],[Net of Sale]]-Transactions[[#This Row],[COGS]],"-")</f>
        <v>80</v>
      </c>
      <c r="S117" s="31">
        <f>IFERROR(Transactions[[#This Row],[COGS]]*Assumptions!$C$1,"-")</f>
        <v>40</v>
      </c>
      <c r="T117" s="31">
        <f>IFERROR(Transactions[[#This Row],[Output VAT(Liability)]]-Transactions[[#This Row],[Input VAT (Assets)]],"-")</f>
        <v>8</v>
      </c>
    </row>
    <row r="118" spans="2:20" x14ac:dyDescent="0.3">
      <c r="B118" s="55">
        <v>45722</v>
      </c>
      <c r="C118" s="50">
        <f>MONTH(Transactions[[#This Row],[Date]])</f>
        <v>3</v>
      </c>
      <c r="D118" s="50" t="s">
        <v>213</v>
      </c>
      <c r="E118" s="50" t="s">
        <v>14</v>
      </c>
      <c r="F118" s="33" t="s">
        <v>98</v>
      </c>
      <c r="G118" s="33" t="s">
        <v>106</v>
      </c>
      <c r="H118" s="33" t="s">
        <v>168</v>
      </c>
      <c r="I118" s="33">
        <v>20</v>
      </c>
      <c r="J118" s="24">
        <f>IFERROR(VLOOKUP(Transactions[[#This Row],[Product/ Service Name]],Products[[Product/ Service Name]:[Unit Sales Price]],10,FALSE),"-")</f>
        <v>7.1999999999999993</v>
      </c>
      <c r="K118" s="27">
        <f>IFERROR(Transactions[[#This Row],[Unit Price]]*Transactions[[#This Row],[Quantity Sold]],"-")</f>
        <v>144</v>
      </c>
      <c r="L118" s="31">
        <f>IFERROR(Transactions[[#This Row],[Net of Sale]]*Assumptions!$C$1,"-")</f>
        <v>14.4</v>
      </c>
      <c r="M118" s="31">
        <f>IFERROR(Transactions[[#This Row],[Net of Sale]]*(1+Assumptions!$C$1),"-")</f>
        <v>158.4</v>
      </c>
      <c r="N118" s="33" t="s">
        <v>188</v>
      </c>
      <c r="O118" s="35" t="s">
        <v>181</v>
      </c>
      <c r="P118" s="33" t="s">
        <v>191</v>
      </c>
      <c r="Q118" s="31">
        <f>IFERROR((VLOOKUP(Transactions[[#This Row],[Product/ Service Name]],Products[[Product/ Service Name]:[Unit Sales Price]],4,FALSE))*Transactions[[#This Row],[Quantity Sold]],"-")</f>
        <v>120</v>
      </c>
      <c r="R118" s="31">
        <f>IFERROR(Transactions[[#This Row],[Net of Sale]]-Transactions[[#This Row],[COGS]],"-")</f>
        <v>24</v>
      </c>
      <c r="S118" s="31">
        <f>IFERROR(Transactions[[#This Row],[COGS]]*Assumptions!$C$1,"-")</f>
        <v>12</v>
      </c>
      <c r="T118" s="31">
        <f>IFERROR(Transactions[[#This Row],[Output VAT(Liability)]]-Transactions[[#This Row],[Input VAT (Assets)]],"-")</f>
        <v>2.4000000000000004</v>
      </c>
    </row>
    <row r="119" spans="2:20" x14ac:dyDescent="0.3">
      <c r="B119" s="55">
        <v>45722</v>
      </c>
      <c r="C119" s="50">
        <f>MONTH(Transactions[[#This Row],[Date]])</f>
        <v>3</v>
      </c>
      <c r="D119" s="50" t="s">
        <v>213</v>
      </c>
      <c r="E119" s="50" t="s">
        <v>14</v>
      </c>
      <c r="F119" s="33" t="s">
        <v>99</v>
      </c>
      <c r="G119" s="33" t="s">
        <v>106</v>
      </c>
      <c r="H119" s="33" t="s">
        <v>169</v>
      </c>
      <c r="I119" s="33">
        <v>20</v>
      </c>
      <c r="J119" s="24">
        <f>IFERROR(VLOOKUP(Transactions[[#This Row],[Product/ Service Name]],Products[[Product/ Service Name]:[Unit Sales Price]],10,FALSE),"-")</f>
        <v>7.1999999999999993</v>
      </c>
      <c r="K119" s="27">
        <f>IFERROR(Transactions[[#This Row],[Unit Price]]*Transactions[[#This Row],[Quantity Sold]],"-")</f>
        <v>144</v>
      </c>
      <c r="L119" s="31">
        <f>IFERROR(Transactions[[#This Row],[Net of Sale]]*Assumptions!$C$1,"-")</f>
        <v>14.4</v>
      </c>
      <c r="M119" s="31">
        <f>IFERROR(Transactions[[#This Row],[Net of Sale]]*(1+Assumptions!$C$1),"-")</f>
        <v>158.4</v>
      </c>
      <c r="N119" s="33" t="s">
        <v>188</v>
      </c>
      <c r="O119" s="35" t="s">
        <v>183</v>
      </c>
      <c r="P119" s="33" t="s">
        <v>191</v>
      </c>
      <c r="Q119" s="31">
        <f>IFERROR((VLOOKUP(Transactions[[#This Row],[Product/ Service Name]],Products[[Product/ Service Name]:[Unit Sales Price]],4,FALSE))*Transactions[[#This Row],[Quantity Sold]],"-")</f>
        <v>120</v>
      </c>
      <c r="R119" s="31">
        <f>IFERROR(Transactions[[#This Row],[Net of Sale]]-Transactions[[#This Row],[COGS]],"-")</f>
        <v>24</v>
      </c>
      <c r="S119" s="31">
        <f>IFERROR(Transactions[[#This Row],[COGS]]*Assumptions!$C$1,"-")</f>
        <v>12</v>
      </c>
      <c r="T119" s="31">
        <f>IFERROR(Transactions[[#This Row],[Output VAT(Liability)]]-Transactions[[#This Row],[Input VAT (Assets)]],"-")</f>
        <v>2.4000000000000004</v>
      </c>
    </row>
    <row r="120" spans="2:20" x14ac:dyDescent="0.3">
      <c r="B120" s="55">
        <v>45722</v>
      </c>
      <c r="C120" s="50">
        <f>MONTH(Transactions[[#This Row],[Date]])</f>
        <v>3</v>
      </c>
      <c r="D120" s="50" t="s">
        <v>213</v>
      </c>
      <c r="E120" s="50" t="s">
        <v>14</v>
      </c>
      <c r="F120" s="33" t="s">
        <v>100</v>
      </c>
      <c r="G120" s="33" t="s">
        <v>106</v>
      </c>
      <c r="H120" s="33" t="s">
        <v>170</v>
      </c>
      <c r="I120" s="33">
        <v>20</v>
      </c>
      <c r="J120" s="24">
        <f>IFERROR(VLOOKUP(Transactions[[#This Row],[Product/ Service Name]],Products[[Product/ Service Name]:[Unit Sales Price]],10,FALSE),"-")</f>
        <v>7.1999999999999993</v>
      </c>
      <c r="K120" s="27">
        <f>IFERROR(Transactions[[#This Row],[Unit Price]]*Transactions[[#This Row],[Quantity Sold]],"-")</f>
        <v>144</v>
      </c>
      <c r="L120" s="31">
        <f>IFERROR(Transactions[[#This Row],[Net of Sale]]*Assumptions!$C$1,"-")</f>
        <v>14.4</v>
      </c>
      <c r="M120" s="31">
        <f>IFERROR(Transactions[[#This Row],[Net of Sale]]*(1+Assumptions!$C$1),"-")</f>
        <v>158.4</v>
      </c>
      <c r="N120" s="33" t="s">
        <v>188</v>
      </c>
      <c r="O120" s="35" t="s">
        <v>177</v>
      </c>
      <c r="P120" s="33" t="s">
        <v>191</v>
      </c>
      <c r="Q120" s="31">
        <f>IFERROR((VLOOKUP(Transactions[[#This Row],[Product/ Service Name]],Products[[Product/ Service Name]:[Unit Sales Price]],4,FALSE))*Transactions[[#This Row],[Quantity Sold]],"-")</f>
        <v>120</v>
      </c>
      <c r="R120" s="31">
        <f>IFERROR(Transactions[[#This Row],[Net of Sale]]-Transactions[[#This Row],[COGS]],"-")</f>
        <v>24</v>
      </c>
      <c r="S120" s="31">
        <f>IFERROR(Transactions[[#This Row],[COGS]]*Assumptions!$C$1,"-")</f>
        <v>12</v>
      </c>
      <c r="T120" s="31">
        <f>IFERROR(Transactions[[#This Row],[Output VAT(Liability)]]-Transactions[[#This Row],[Input VAT (Assets)]],"-")</f>
        <v>2.4000000000000004</v>
      </c>
    </row>
    <row r="121" spans="2:20" x14ac:dyDescent="0.3">
      <c r="B121" s="55">
        <v>45722</v>
      </c>
      <c r="C121" s="50">
        <f>MONTH(Transactions[[#This Row],[Date]])</f>
        <v>3</v>
      </c>
      <c r="D121" s="50" t="s">
        <v>213</v>
      </c>
      <c r="E121" s="50" t="s">
        <v>14</v>
      </c>
      <c r="F121" s="33" t="s">
        <v>101</v>
      </c>
      <c r="G121" s="33" t="s">
        <v>106</v>
      </c>
      <c r="H121" s="33" t="s">
        <v>171</v>
      </c>
      <c r="I121" s="33">
        <v>20</v>
      </c>
      <c r="J121" s="24">
        <f>IFERROR(VLOOKUP(Transactions[[#This Row],[Product/ Service Name]],Products[[Product/ Service Name]:[Unit Sales Price]],10,FALSE),"-")</f>
        <v>7.1999999999999993</v>
      </c>
      <c r="K121" s="27">
        <f>IFERROR(Transactions[[#This Row],[Unit Price]]*Transactions[[#This Row],[Quantity Sold]],"-")</f>
        <v>144</v>
      </c>
      <c r="L121" s="31">
        <f>IFERROR(Transactions[[#This Row],[Net of Sale]]*Assumptions!$C$1,"-")</f>
        <v>14.4</v>
      </c>
      <c r="M121" s="31">
        <f>IFERROR(Transactions[[#This Row],[Net of Sale]]*(1+Assumptions!$C$1),"-")</f>
        <v>158.4</v>
      </c>
      <c r="N121" s="33" t="s">
        <v>190</v>
      </c>
      <c r="O121" s="35" t="s">
        <v>184</v>
      </c>
      <c r="P121" s="33" t="s">
        <v>191</v>
      </c>
      <c r="Q121" s="31">
        <f>IFERROR((VLOOKUP(Transactions[[#This Row],[Product/ Service Name]],Products[[Product/ Service Name]:[Unit Sales Price]],4,FALSE))*Transactions[[#This Row],[Quantity Sold]],"-")</f>
        <v>120</v>
      </c>
      <c r="R121" s="31">
        <f>IFERROR(Transactions[[#This Row],[Net of Sale]]-Transactions[[#This Row],[COGS]],"-")</f>
        <v>24</v>
      </c>
      <c r="S121" s="31">
        <f>IFERROR(Transactions[[#This Row],[COGS]]*Assumptions!$C$1,"-")</f>
        <v>12</v>
      </c>
      <c r="T121" s="31">
        <f>IFERROR(Transactions[[#This Row],[Output VAT(Liability)]]-Transactions[[#This Row],[Input VAT (Assets)]],"-")</f>
        <v>2.4000000000000004</v>
      </c>
    </row>
    <row r="122" spans="2:20" x14ac:dyDescent="0.3">
      <c r="B122" s="55">
        <v>45724</v>
      </c>
      <c r="C122" s="50">
        <f>MONTH(Transactions[[#This Row],[Date]])</f>
        <v>3</v>
      </c>
      <c r="D122" s="50" t="s">
        <v>213</v>
      </c>
      <c r="E122" s="50" t="s">
        <v>14</v>
      </c>
      <c r="F122" s="33" t="s">
        <v>102</v>
      </c>
      <c r="G122" s="33" t="s">
        <v>106</v>
      </c>
      <c r="H122" s="33" t="s">
        <v>172</v>
      </c>
      <c r="I122" s="33">
        <v>20</v>
      </c>
      <c r="J122" s="24">
        <f>IFERROR(VLOOKUP(Transactions[[#This Row],[Product/ Service Name]],Products[[Product/ Service Name]:[Unit Sales Price]],10,FALSE),"-")</f>
        <v>6</v>
      </c>
      <c r="K122" s="27">
        <f>IFERROR(Transactions[[#This Row],[Unit Price]]*Transactions[[#This Row],[Quantity Sold]],"-")</f>
        <v>120</v>
      </c>
      <c r="L122" s="31">
        <f>IFERROR(Transactions[[#This Row],[Net of Sale]]*Assumptions!$C$1,"-")</f>
        <v>12</v>
      </c>
      <c r="M122" s="31">
        <f>IFERROR(Transactions[[#This Row],[Net of Sale]]*(1+Assumptions!$C$1),"-")</f>
        <v>132</v>
      </c>
      <c r="N122" s="33" t="s">
        <v>190</v>
      </c>
      <c r="O122" s="35" t="s">
        <v>178</v>
      </c>
      <c r="P122" s="33" t="s">
        <v>191</v>
      </c>
      <c r="Q122" s="31">
        <f>IFERROR((VLOOKUP(Transactions[[#This Row],[Product/ Service Name]],Products[[Product/ Service Name]:[Unit Sales Price]],4,FALSE))*Transactions[[#This Row],[Quantity Sold]],"-")</f>
        <v>100</v>
      </c>
      <c r="R122" s="31">
        <f>IFERROR(Transactions[[#This Row],[Net of Sale]]-Transactions[[#This Row],[COGS]],"-")</f>
        <v>20</v>
      </c>
      <c r="S122" s="31">
        <f>IFERROR(Transactions[[#This Row],[COGS]]*Assumptions!$C$1,"-")</f>
        <v>10</v>
      </c>
      <c r="T122" s="31">
        <f>IFERROR(Transactions[[#This Row],[Output VAT(Liability)]]-Transactions[[#This Row],[Input VAT (Assets)]],"-")</f>
        <v>2</v>
      </c>
    </row>
    <row r="123" spans="2:20" x14ac:dyDescent="0.3">
      <c r="B123" s="55">
        <v>45724</v>
      </c>
      <c r="C123" s="50">
        <f>MONTH(Transactions[[#This Row],[Date]])</f>
        <v>3</v>
      </c>
      <c r="D123" s="50" t="s">
        <v>213</v>
      </c>
      <c r="E123" s="50" t="s">
        <v>14</v>
      </c>
      <c r="F123" s="33" t="s">
        <v>103</v>
      </c>
      <c r="G123" s="33" t="s">
        <v>106</v>
      </c>
      <c r="H123" s="33" t="s">
        <v>167</v>
      </c>
      <c r="I123" s="33">
        <v>20</v>
      </c>
      <c r="J123" s="24">
        <f>IFERROR(VLOOKUP(Transactions[[#This Row],[Product/ Service Name]],Products[[Product/ Service Name]:[Unit Sales Price]],10,FALSE),"-")</f>
        <v>6</v>
      </c>
      <c r="K123" s="27">
        <f>IFERROR(Transactions[[#This Row],[Unit Price]]*Transactions[[#This Row],[Quantity Sold]],"-")</f>
        <v>120</v>
      </c>
      <c r="L123" s="31">
        <f>IFERROR(Transactions[[#This Row],[Net of Sale]]*Assumptions!$C$1,"-")</f>
        <v>12</v>
      </c>
      <c r="M123" s="31">
        <f>IFERROR(Transactions[[#This Row],[Net of Sale]]*(1+Assumptions!$C$1),"-")</f>
        <v>132</v>
      </c>
      <c r="N123" s="33" t="s">
        <v>190</v>
      </c>
      <c r="O123" s="35" t="s">
        <v>183</v>
      </c>
      <c r="P123" s="33" t="s">
        <v>192</v>
      </c>
      <c r="Q123" s="31">
        <f>IFERROR((VLOOKUP(Transactions[[#This Row],[Product/ Service Name]],Products[[Product/ Service Name]:[Unit Sales Price]],4,FALSE))*Transactions[[#This Row],[Quantity Sold]],"-")</f>
        <v>100</v>
      </c>
      <c r="R123" s="31">
        <f>IFERROR(Transactions[[#This Row],[Net of Sale]]-Transactions[[#This Row],[COGS]],"-")</f>
        <v>20</v>
      </c>
      <c r="S123" s="31">
        <f>IFERROR(Transactions[[#This Row],[COGS]]*Assumptions!$C$1,"-")</f>
        <v>10</v>
      </c>
      <c r="T123" s="31">
        <f>IFERROR(Transactions[[#This Row],[Output VAT(Liability)]]-Transactions[[#This Row],[Input VAT (Assets)]],"-")</f>
        <v>2</v>
      </c>
    </row>
    <row r="124" spans="2:20" x14ac:dyDescent="0.3">
      <c r="B124" s="55">
        <v>45726</v>
      </c>
      <c r="C124" s="50">
        <f>MONTH(Transactions[[#This Row],[Date]])</f>
        <v>3</v>
      </c>
      <c r="D124" s="50" t="s">
        <v>213</v>
      </c>
      <c r="E124" s="50" t="s">
        <v>14</v>
      </c>
      <c r="F124" s="33" t="s">
        <v>104</v>
      </c>
      <c r="G124" s="33" t="s">
        <v>106</v>
      </c>
      <c r="H124" s="33" t="s">
        <v>168</v>
      </c>
      <c r="I124" s="33">
        <v>20</v>
      </c>
      <c r="J124" s="24">
        <f>IFERROR(VLOOKUP(Transactions[[#This Row],[Product/ Service Name]],Products[[Product/ Service Name]:[Unit Sales Price]],10,FALSE),"-")</f>
        <v>6</v>
      </c>
      <c r="K124" s="27">
        <f>IFERROR(Transactions[[#This Row],[Unit Price]]*Transactions[[#This Row],[Quantity Sold]],"-")</f>
        <v>120</v>
      </c>
      <c r="L124" s="31">
        <f>IFERROR(Transactions[[#This Row],[Net of Sale]]*Assumptions!$C$1,"-")</f>
        <v>12</v>
      </c>
      <c r="M124" s="31">
        <f>IFERROR(Transactions[[#This Row],[Net of Sale]]*(1+Assumptions!$C$1),"-")</f>
        <v>132</v>
      </c>
      <c r="N124" s="33" t="s">
        <v>190</v>
      </c>
      <c r="O124" s="35" t="s">
        <v>179</v>
      </c>
      <c r="P124" s="33" t="s">
        <v>192</v>
      </c>
      <c r="Q124" s="31">
        <f>IFERROR((VLOOKUP(Transactions[[#This Row],[Product/ Service Name]],Products[[Product/ Service Name]:[Unit Sales Price]],4,FALSE))*Transactions[[#This Row],[Quantity Sold]],"-")</f>
        <v>100</v>
      </c>
      <c r="R124" s="31">
        <f>IFERROR(Transactions[[#This Row],[Net of Sale]]-Transactions[[#This Row],[COGS]],"-")</f>
        <v>20</v>
      </c>
      <c r="S124" s="31">
        <f>IFERROR(Transactions[[#This Row],[COGS]]*Assumptions!$C$1,"-")</f>
        <v>10</v>
      </c>
      <c r="T124" s="31">
        <f>IFERROR(Transactions[[#This Row],[Output VAT(Liability)]]-Transactions[[#This Row],[Input VAT (Assets)]],"-")</f>
        <v>2</v>
      </c>
    </row>
    <row r="125" spans="2:20" x14ac:dyDescent="0.3">
      <c r="B125" s="55">
        <v>45727</v>
      </c>
      <c r="C125" s="50">
        <f>MONTH(Transactions[[#This Row],[Date]])</f>
        <v>3</v>
      </c>
      <c r="D125" s="50" t="s">
        <v>213</v>
      </c>
      <c r="E125" s="50" t="s">
        <v>14</v>
      </c>
      <c r="F125" s="33" t="s">
        <v>51</v>
      </c>
      <c r="G125" s="33" t="s">
        <v>106</v>
      </c>
      <c r="H125" s="33" t="s">
        <v>169</v>
      </c>
      <c r="I125" s="33">
        <v>20</v>
      </c>
      <c r="J125" s="24">
        <f>IFERROR(VLOOKUP(Transactions[[#This Row],[Product/ Service Name]],Products[[Product/ Service Name]:[Unit Sales Price]],10,FALSE),"-")</f>
        <v>9.6</v>
      </c>
      <c r="K125" s="27">
        <f>IFERROR(Transactions[[#This Row],[Unit Price]]*Transactions[[#This Row],[Quantity Sold]],"-")</f>
        <v>192</v>
      </c>
      <c r="L125" s="31">
        <f>IFERROR(Transactions[[#This Row],[Net of Sale]]*Assumptions!$C$1,"-")</f>
        <v>19.200000000000003</v>
      </c>
      <c r="M125" s="31">
        <f>IFERROR(Transactions[[#This Row],[Net of Sale]]*(1+Assumptions!$C$1),"-")</f>
        <v>211.20000000000002</v>
      </c>
      <c r="N125" s="33" t="s">
        <v>190</v>
      </c>
      <c r="O125" s="35" t="s">
        <v>182</v>
      </c>
      <c r="P125" s="33" t="s">
        <v>191</v>
      </c>
      <c r="Q125" s="31">
        <f>IFERROR((VLOOKUP(Transactions[[#This Row],[Product/ Service Name]],Products[[Product/ Service Name]:[Unit Sales Price]],4,FALSE))*Transactions[[#This Row],[Quantity Sold]],"-")</f>
        <v>160</v>
      </c>
      <c r="R125" s="31">
        <f>IFERROR(Transactions[[#This Row],[Net of Sale]]-Transactions[[#This Row],[COGS]],"-")</f>
        <v>32</v>
      </c>
      <c r="S125" s="31">
        <f>IFERROR(Transactions[[#This Row],[COGS]]*Assumptions!$C$1,"-")</f>
        <v>16</v>
      </c>
      <c r="T125" s="31">
        <f>IFERROR(Transactions[[#This Row],[Output VAT(Liability)]]-Transactions[[#This Row],[Input VAT (Assets)]],"-")</f>
        <v>3.2000000000000028</v>
      </c>
    </row>
    <row r="126" spans="2:20" x14ac:dyDescent="0.3">
      <c r="B126" s="55">
        <v>45728</v>
      </c>
      <c r="C126" s="50">
        <f>MONTH(Transactions[[#This Row],[Date]])</f>
        <v>3</v>
      </c>
      <c r="D126" s="50" t="s">
        <v>213</v>
      </c>
      <c r="E126" s="50" t="s">
        <v>14</v>
      </c>
      <c r="F126" s="33" t="s">
        <v>52</v>
      </c>
      <c r="G126" s="33" t="s">
        <v>106</v>
      </c>
      <c r="H126" s="33" t="s">
        <v>170</v>
      </c>
      <c r="I126" s="33">
        <v>20</v>
      </c>
      <c r="J126" s="24">
        <f>IFERROR(VLOOKUP(Transactions[[#This Row],[Product/ Service Name]],Products[[Product/ Service Name]:[Unit Sales Price]],10,FALSE),"-")</f>
        <v>10.799999999999999</v>
      </c>
      <c r="K126" s="27">
        <f>IFERROR(Transactions[[#This Row],[Unit Price]]*Transactions[[#This Row],[Quantity Sold]],"-")</f>
        <v>215.99999999999997</v>
      </c>
      <c r="L126" s="31">
        <f>IFERROR(Transactions[[#This Row],[Net of Sale]]*Assumptions!$C$1,"-")</f>
        <v>21.599999999999998</v>
      </c>
      <c r="M126" s="31">
        <f>IFERROR(Transactions[[#This Row],[Net of Sale]]*(1+Assumptions!$C$1),"-")</f>
        <v>237.6</v>
      </c>
      <c r="N126" s="33" t="s">
        <v>190</v>
      </c>
      <c r="O126" s="35" t="s">
        <v>180</v>
      </c>
      <c r="P126" s="33" t="s">
        <v>191</v>
      </c>
      <c r="Q126" s="31">
        <f>IFERROR((VLOOKUP(Transactions[[#This Row],[Product/ Service Name]],Products[[Product/ Service Name]:[Unit Sales Price]],4,FALSE))*Transactions[[#This Row],[Quantity Sold]],"-")</f>
        <v>180</v>
      </c>
      <c r="R126" s="31">
        <f>IFERROR(Transactions[[#This Row],[Net of Sale]]-Transactions[[#This Row],[COGS]],"-")</f>
        <v>35.999999999999972</v>
      </c>
      <c r="S126" s="31">
        <f>IFERROR(Transactions[[#This Row],[COGS]]*Assumptions!$C$1,"-")</f>
        <v>18</v>
      </c>
      <c r="T126" s="31">
        <f>IFERROR(Transactions[[#This Row],[Output VAT(Liability)]]-Transactions[[#This Row],[Input VAT (Assets)]],"-")</f>
        <v>3.5999999999999979</v>
      </c>
    </row>
    <row r="127" spans="2:20" x14ac:dyDescent="0.3">
      <c r="B127" s="55">
        <v>45729</v>
      </c>
      <c r="C127" s="50">
        <f>MONTH(Transactions[[#This Row],[Date]])</f>
        <v>3</v>
      </c>
      <c r="D127" s="50" t="s">
        <v>213</v>
      </c>
      <c r="E127" s="50" t="s">
        <v>14</v>
      </c>
      <c r="F127" s="33" t="s">
        <v>53</v>
      </c>
      <c r="G127" s="33" t="s">
        <v>106</v>
      </c>
      <c r="H127" s="33" t="s">
        <v>171</v>
      </c>
      <c r="I127" s="33">
        <v>20</v>
      </c>
      <c r="J127" s="24">
        <f>IFERROR(VLOOKUP(Transactions[[#This Row],[Product/ Service Name]],Products[[Product/ Service Name]:[Unit Sales Price]],10,FALSE),"-")</f>
        <v>18</v>
      </c>
      <c r="K127" s="27">
        <f>IFERROR(Transactions[[#This Row],[Unit Price]]*Transactions[[#This Row],[Quantity Sold]],"-")</f>
        <v>360</v>
      </c>
      <c r="L127" s="31">
        <f>IFERROR(Transactions[[#This Row],[Net of Sale]]*Assumptions!$C$1,"-")</f>
        <v>36</v>
      </c>
      <c r="M127" s="31">
        <f>IFERROR(Transactions[[#This Row],[Net of Sale]]*(1+Assumptions!$C$1),"-")</f>
        <v>396.00000000000006</v>
      </c>
      <c r="N127" s="33" t="s">
        <v>189</v>
      </c>
      <c r="O127" s="35" t="s">
        <v>181</v>
      </c>
      <c r="P127" s="33" t="s">
        <v>191</v>
      </c>
      <c r="Q127" s="31">
        <f>IFERROR((VLOOKUP(Transactions[[#This Row],[Product/ Service Name]],Products[[Product/ Service Name]:[Unit Sales Price]],4,FALSE))*Transactions[[#This Row],[Quantity Sold]],"-")</f>
        <v>300</v>
      </c>
      <c r="R127" s="31">
        <f>IFERROR(Transactions[[#This Row],[Net of Sale]]-Transactions[[#This Row],[COGS]],"-")</f>
        <v>60</v>
      </c>
      <c r="S127" s="31">
        <f>IFERROR(Transactions[[#This Row],[COGS]]*Assumptions!$C$1,"-")</f>
        <v>30</v>
      </c>
      <c r="T127" s="31">
        <f>IFERROR(Transactions[[#This Row],[Output VAT(Liability)]]-Transactions[[#This Row],[Input VAT (Assets)]],"-")</f>
        <v>6</v>
      </c>
    </row>
    <row r="128" spans="2:20" x14ac:dyDescent="0.3">
      <c r="B128" s="55">
        <v>45729</v>
      </c>
      <c r="C128" s="50">
        <f>MONTH(Transactions[[#This Row],[Date]])</f>
        <v>3</v>
      </c>
      <c r="D128" s="50" t="s">
        <v>213</v>
      </c>
      <c r="E128" s="50" t="s">
        <v>14</v>
      </c>
      <c r="F128" s="33" t="s">
        <v>54</v>
      </c>
      <c r="G128" s="33" t="s">
        <v>106</v>
      </c>
      <c r="H128" s="33" t="s">
        <v>172</v>
      </c>
      <c r="I128" s="33">
        <v>20</v>
      </c>
      <c r="J128" s="24">
        <f>IFERROR(VLOOKUP(Transactions[[#This Row],[Product/ Service Name]],Products[[Product/ Service Name]:[Unit Sales Price]],10,FALSE),"-")</f>
        <v>36</v>
      </c>
      <c r="K128" s="27">
        <f>IFERROR(Transactions[[#This Row],[Unit Price]]*Transactions[[#This Row],[Quantity Sold]],"-")</f>
        <v>720</v>
      </c>
      <c r="L128" s="31">
        <f>IFERROR(Transactions[[#This Row],[Net of Sale]]*Assumptions!$C$1,"-")</f>
        <v>72</v>
      </c>
      <c r="M128" s="31">
        <f>IFERROR(Transactions[[#This Row],[Net of Sale]]*(1+Assumptions!$C$1),"-")</f>
        <v>792.00000000000011</v>
      </c>
      <c r="N128" s="33" t="s">
        <v>190</v>
      </c>
      <c r="O128" s="35" t="s">
        <v>185</v>
      </c>
      <c r="P128" s="33" t="s">
        <v>191</v>
      </c>
      <c r="Q128" s="31">
        <f>IFERROR((VLOOKUP(Transactions[[#This Row],[Product/ Service Name]],Products[[Product/ Service Name]:[Unit Sales Price]],4,FALSE))*Transactions[[#This Row],[Quantity Sold]],"-")</f>
        <v>600</v>
      </c>
      <c r="R128" s="31">
        <f>IFERROR(Transactions[[#This Row],[Net of Sale]]-Transactions[[#This Row],[COGS]],"-")</f>
        <v>120</v>
      </c>
      <c r="S128" s="31">
        <f>IFERROR(Transactions[[#This Row],[COGS]]*Assumptions!$C$1,"-")</f>
        <v>60</v>
      </c>
      <c r="T128" s="31">
        <f>IFERROR(Transactions[[#This Row],[Output VAT(Liability)]]-Transactions[[#This Row],[Input VAT (Assets)]],"-")</f>
        <v>12</v>
      </c>
    </row>
    <row r="129" spans="2:20" x14ac:dyDescent="0.3">
      <c r="B129" s="55">
        <v>45730</v>
      </c>
      <c r="C129" s="50">
        <f>MONTH(Transactions[[#This Row],[Date]])</f>
        <v>3</v>
      </c>
      <c r="D129" s="50" t="s">
        <v>213</v>
      </c>
      <c r="E129" s="50" t="s">
        <v>14</v>
      </c>
      <c r="F129" s="33" t="s">
        <v>55</v>
      </c>
      <c r="G129" s="33" t="s">
        <v>106</v>
      </c>
      <c r="H129" s="33" t="s">
        <v>167</v>
      </c>
      <c r="I129" s="33">
        <v>20</v>
      </c>
      <c r="J129" s="24">
        <f>IFERROR(VLOOKUP(Transactions[[#This Row],[Product/ Service Name]],Products[[Product/ Service Name]:[Unit Sales Price]],10,FALSE),"-")</f>
        <v>16.8</v>
      </c>
      <c r="K129" s="27">
        <f>IFERROR(Transactions[[#This Row],[Unit Price]]*Transactions[[#This Row],[Quantity Sold]],"-")</f>
        <v>336</v>
      </c>
      <c r="L129" s="31">
        <f>IFERROR(Transactions[[#This Row],[Net of Sale]]*Assumptions!$C$1,"-")</f>
        <v>33.6</v>
      </c>
      <c r="M129" s="31">
        <f>IFERROR(Transactions[[#This Row],[Net of Sale]]*(1+Assumptions!$C$1),"-")</f>
        <v>369.6</v>
      </c>
      <c r="N129" s="33" t="s">
        <v>186</v>
      </c>
      <c r="O129" s="35" t="s">
        <v>177</v>
      </c>
      <c r="P129" s="33" t="s">
        <v>191</v>
      </c>
      <c r="Q129" s="31">
        <f>IFERROR((VLOOKUP(Transactions[[#This Row],[Product/ Service Name]],Products[[Product/ Service Name]:[Unit Sales Price]],4,FALSE))*Transactions[[#This Row],[Quantity Sold]],"-")</f>
        <v>280</v>
      </c>
      <c r="R129" s="31">
        <f>IFERROR(Transactions[[#This Row],[Net of Sale]]-Transactions[[#This Row],[COGS]],"-")</f>
        <v>56</v>
      </c>
      <c r="S129" s="31">
        <f>IFERROR(Transactions[[#This Row],[COGS]]*Assumptions!$C$1,"-")</f>
        <v>28</v>
      </c>
      <c r="T129" s="31">
        <f>IFERROR(Transactions[[#This Row],[Output VAT(Liability)]]-Transactions[[#This Row],[Input VAT (Assets)]],"-")</f>
        <v>5.6000000000000014</v>
      </c>
    </row>
    <row r="130" spans="2:20" x14ac:dyDescent="0.3">
      <c r="B130" s="55">
        <v>45731</v>
      </c>
      <c r="C130" s="50">
        <f>MONTH(Transactions[[#This Row],[Date]])</f>
        <v>3</v>
      </c>
      <c r="D130" s="50" t="s">
        <v>213</v>
      </c>
      <c r="E130" s="50" t="s">
        <v>14</v>
      </c>
      <c r="F130" s="33" t="s">
        <v>56</v>
      </c>
      <c r="G130" s="33" t="s">
        <v>106</v>
      </c>
      <c r="H130" s="33" t="s">
        <v>168</v>
      </c>
      <c r="I130" s="33">
        <v>20</v>
      </c>
      <c r="J130" s="24">
        <f>IFERROR(VLOOKUP(Transactions[[#This Row],[Product/ Service Name]],Products[[Product/ Service Name]:[Unit Sales Price]],10,FALSE),"-")</f>
        <v>72</v>
      </c>
      <c r="K130" s="27">
        <f>IFERROR(Transactions[[#This Row],[Unit Price]]*Transactions[[#This Row],[Quantity Sold]],"-")</f>
        <v>1440</v>
      </c>
      <c r="L130" s="31">
        <f>IFERROR(Transactions[[#This Row],[Net of Sale]]*Assumptions!$C$1,"-")</f>
        <v>144</v>
      </c>
      <c r="M130" s="31">
        <f>IFERROR(Transactions[[#This Row],[Net of Sale]]*(1+Assumptions!$C$1),"-")</f>
        <v>1584.0000000000002</v>
      </c>
      <c r="N130" s="33" t="s">
        <v>186</v>
      </c>
      <c r="O130" s="35" t="s">
        <v>179</v>
      </c>
      <c r="P130" s="33" t="s">
        <v>192</v>
      </c>
      <c r="Q130" s="31">
        <f>IFERROR((VLOOKUP(Transactions[[#This Row],[Product/ Service Name]],Products[[Product/ Service Name]:[Unit Sales Price]],4,FALSE))*Transactions[[#This Row],[Quantity Sold]],"-")</f>
        <v>1200</v>
      </c>
      <c r="R130" s="31">
        <f>IFERROR(Transactions[[#This Row],[Net of Sale]]-Transactions[[#This Row],[COGS]],"-")</f>
        <v>240</v>
      </c>
      <c r="S130" s="31">
        <f>IFERROR(Transactions[[#This Row],[COGS]]*Assumptions!$C$1,"-")</f>
        <v>120</v>
      </c>
      <c r="T130" s="31">
        <f>IFERROR(Transactions[[#This Row],[Output VAT(Liability)]]-Transactions[[#This Row],[Input VAT (Assets)]],"-")</f>
        <v>24</v>
      </c>
    </row>
    <row r="131" spans="2:20" x14ac:dyDescent="0.3">
      <c r="B131" s="55">
        <v>45731</v>
      </c>
      <c r="C131" s="50">
        <f>MONTH(Transactions[[#This Row],[Date]])</f>
        <v>3</v>
      </c>
      <c r="D131" s="50" t="s">
        <v>213</v>
      </c>
      <c r="E131" s="50" t="s">
        <v>14</v>
      </c>
      <c r="F131" s="33" t="s">
        <v>57</v>
      </c>
      <c r="G131" s="33" t="s">
        <v>106</v>
      </c>
      <c r="H131" s="33" t="s">
        <v>169</v>
      </c>
      <c r="I131" s="33">
        <v>20</v>
      </c>
      <c r="J131" s="24">
        <f>IFERROR(VLOOKUP(Transactions[[#This Row],[Product/ Service Name]],Products[[Product/ Service Name]:[Unit Sales Price]],10,FALSE),"-")</f>
        <v>15.6</v>
      </c>
      <c r="K131" s="27">
        <f>IFERROR(Transactions[[#This Row],[Unit Price]]*Transactions[[#This Row],[Quantity Sold]],"-")</f>
        <v>312</v>
      </c>
      <c r="L131" s="31">
        <f>IFERROR(Transactions[[#This Row],[Net of Sale]]*Assumptions!$C$1,"-")</f>
        <v>31.200000000000003</v>
      </c>
      <c r="M131" s="31">
        <f>IFERROR(Transactions[[#This Row],[Net of Sale]]*(1+Assumptions!$C$1),"-")</f>
        <v>343.20000000000005</v>
      </c>
      <c r="N131" s="33" t="s">
        <v>186</v>
      </c>
      <c r="O131" s="35" t="s">
        <v>180</v>
      </c>
      <c r="P131" s="33" t="s">
        <v>192</v>
      </c>
      <c r="Q131" s="31">
        <f>IFERROR((VLOOKUP(Transactions[[#This Row],[Product/ Service Name]],Products[[Product/ Service Name]:[Unit Sales Price]],4,FALSE))*Transactions[[#This Row],[Quantity Sold]],"-")</f>
        <v>260</v>
      </c>
      <c r="R131" s="31">
        <f>IFERROR(Transactions[[#This Row],[Net of Sale]]-Transactions[[#This Row],[COGS]],"-")</f>
        <v>52</v>
      </c>
      <c r="S131" s="31">
        <f>IFERROR(Transactions[[#This Row],[COGS]]*Assumptions!$C$1,"-")</f>
        <v>26</v>
      </c>
      <c r="T131" s="31">
        <f>IFERROR(Transactions[[#This Row],[Output VAT(Liability)]]-Transactions[[#This Row],[Input VAT (Assets)]],"-")</f>
        <v>5.2000000000000028</v>
      </c>
    </row>
    <row r="132" spans="2:20" x14ac:dyDescent="0.3">
      <c r="B132" s="55">
        <v>45731</v>
      </c>
      <c r="C132" s="50">
        <f>MONTH(Transactions[[#This Row],[Date]])</f>
        <v>3</v>
      </c>
      <c r="D132" s="50" t="s">
        <v>213</v>
      </c>
      <c r="E132" s="50" t="s">
        <v>14</v>
      </c>
      <c r="F132" s="33" t="s">
        <v>58</v>
      </c>
      <c r="G132" s="33" t="s">
        <v>106</v>
      </c>
      <c r="H132" s="33" t="s">
        <v>170</v>
      </c>
      <c r="I132" s="33">
        <v>20</v>
      </c>
      <c r="J132" s="24">
        <f>IFERROR(VLOOKUP(Transactions[[#This Row],[Product/ Service Name]],Products[[Product/ Service Name]:[Unit Sales Price]],10,FALSE),"-")</f>
        <v>48</v>
      </c>
      <c r="K132" s="27">
        <f>IFERROR(Transactions[[#This Row],[Unit Price]]*Transactions[[#This Row],[Quantity Sold]],"-")</f>
        <v>960</v>
      </c>
      <c r="L132" s="31">
        <f>IFERROR(Transactions[[#This Row],[Net of Sale]]*Assumptions!$C$1,"-")</f>
        <v>96</v>
      </c>
      <c r="M132" s="31">
        <f>IFERROR(Transactions[[#This Row],[Net of Sale]]*(1+Assumptions!$C$1),"-")</f>
        <v>1056</v>
      </c>
      <c r="N132" s="33" t="s">
        <v>187</v>
      </c>
      <c r="O132" s="35" t="s">
        <v>185</v>
      </c>
      <c r="P132" s="33" t="s">
        <v>191</v>
      </c>
      <c r="Q132" s="31">
        <f>IFERROR((VLOOKUP(Transactions[[#This Row],[Product/ Service Name]],Products[[Product/ Service Name]:[Unit Sales Price]],4,FALSE))*Transactions[[#This Row],[Quantity Sold]],"-")</f>
        <v>800</v>
      </c>
      <c r="R132" s="31">
        <f>IFERROR(Transactions[[#This Row],[Net of Sale]]-Transactions[[#This Row],[COGS]],"-")</f>
        <v>160</v>
      </c>
      <c r="S132" s="31">
        <f>IFERROR(Transactions[[#This Row],[COGS]]*Assumptions!$C$1,"-")</f>
        <v>80</v>
      </c>
      <c r="T132" s="31">
        <f>IFERROR(Transactions[[#This Row],[Output VAT(Liability)]]-Transactions[[#This Row],[Input VAT (Assets)]],"-")</f>
        <v>16</v>
      </c>
    </row>
    <row r="133" spans="2:20" x14ac:dyDescent="0.3">
      <c r="B133" s="55">
        <v>45732</v>
      </c>
      <c r="C133" s="50">
        <f>MONTH(Transactions[[#This Row],[Date]])</f>
        <v>3</v>
      </c>
      <c r="D133" s="50" t="s">
        <v>213</v>
      </c>
      <c r="E133" s="50" t="s">
        <v>14</v>
      </c>
      <c r="F133" s="33" t="s">
        <v>59</v>
      </c>
      <c r="G133" s="33" t="s">
        <v>106</v>
      </c>
      <c r="H133" s="33" t="s">
        <v>171</v>
      </c>
      <c r="I133" s="33">
        <v>20</v>
      </c>
      <c r="J133" s="24">
        <f>IFERROR(VLOOKUP(Transactions[[#This Row],[Product/ Service Name]],Products[[Product/ Service Name]:[Unit Sales Price]],10,FALSE),"-")</f>
        <v>18</v>
      </c>
      <c r="K133" s="27">
        <f>IFERROR(Transactions[[#This Row],[Unit Price]]*Transactions[[#This Row],[Quantity Sold]],"-")</f>
        <v>360</v>
      </c>
      <c r="L133" s="31">
        <f>IFERROR(Transactions[[#This Row],[Net of Sale]]*Assumptions!$C$1,"-")</f>
        <v>36</v>
      </c>
      <c r="M133" s="31">
        <f>IFERROR(Transactions[[#This Row],[Net of Sale]]*(1+Assumptions!$C$1),"-")</f>
        <v>396.00000000000006</v>
      </c>
      <c r="N133" s="33" t="s">
        <v>187</v>
      </c>
      <c r="O133" s="35" t="s">
        <v>185</v>
      </c>
      <c r="P133" s="33" t="s">
        <v>191</v>
      </c>
      <c r="Q133" s="31">
        <f>IFERROR((VLOOKUP(Transactions[[#This Row],[Product/ Service Name]],Products[[Product/ Service Name]:[Unit Sales Price]],4,FALSE))*Transactions[[#This Row],[Quantity Sold]],"-")</f>
        <v>300</v>
      </c>
      <c r="R133" s="31">
        <f>IFERROR(Transactions[[#This Row],[Net of Sale]]-Transactions[[#This Row],[COGS]],"-")</f>
        <v>60</v>
      </c>
      <c r="S133" s="31">
        <f>IFERROR(Transactions[[#This Row],[COGS]]*Assumptions!$C$1,"-")</f>
        <v>30</v>
      </c>
      <c r="T133" s="31">
        <f>IFERROR(Transactions[[#This Row],[Output VAT(Liability)]]-Transactions[[#This Row],[Input VAT (Assets)]],"-")</f>
        <v>6</v>
      </c>
    </row>
    <row r="134" spans="2:20" x14ac:dyDescent="0.3">
      <c r="B134" s="55">
        <v>45734</v>
      </c>
      <c r="C134" s="50">
        <f>MONTH(Transactions[[#This Row],[Date]])</f>
        <v>3</v>
      </c>
      <c r="D134" s="50" t="s">
        <v>213</v>
      </c>
      <c r="E134" s="50" t="s">
        <v>14</v>
      </c>
      <c r="F134" s="33" t="s">
        <v>60</v>
      </c>
      <c r="G134" s="33" t="s">
        <v>106</v>
      </c>
      <c r="H134" s="33" t="s">
        <v>172</v>
      </c>
      <c r="I134" s="33">
        <v>20</v>
      </c>
      <c r="J134" s="24">
        <f>IFERROR(VLOOKUP(Transactions[[#This Row],[Product/ Service Name]],Products[[Product/ Service Name]:[Unit Sales Price]],10,FALSE),"-")</f>
        <v>72</v>
      </c>
      <c r="K134" s="27">
        <f>IFERROR(Transactions[[#This Row],[Unit Price]]*Transactions[[#This Row],[Quantity Sold]],"-")</f>
        <v>1440</v>
      </c>
      <c r="L134" s="31">
        <f>IFERROR(Transactions[[#This Row],[Net of Sale]]*Assumptions!$C$1,"-")</f>
        <v>144</v>
      </c>
      <c r="M134" s="31">
        <f>IFERROR(Transactions[[#This Row],[Net of Sale]]*(1+Assumptions!$C$1),"-")</f>
        <v>1584.0000000000002</v>
      </c>
      <c r="N134" s="33" t="s">
        <v>188</v>
      </c>
      <c r="O134" s="35" t="s">
        <v>181</v>
      </c>
      <c r="P134" s="33" t="s">
        <v>191</v>
      </c>
      <c r="Q134" s="31">
        <f>IFERROR((VLOOKUP(Transactions[[#This Row],[Product/ Service Name]],Products[[Product/ Service Name]:[Unit Sales Price]],4,FALSE))*Transactions[[#This Row],[Quantity Sold]],"-")</f>
        <v>1200</v>
      </c>
      <c r="R134" s="31">
        <f>IFERROR(Transactions[[#This Row],[Net of Sale]]-Transactions[[#This Row],[COGS]],"-")</f>
        <v>240</v>
      </c>
      <c r="S134" s="31">
        <f>IFERROR(Transactions[[#This Row],[COGS]]*Assumptions!$C$1,"-")</f>
        <v>120</v>
      </c>
      <c r="T134" s="31">
        <f>IFERROR(Transactions[[#This Row],[Output VAT(Liability)]]-Transactions[[#This Row],[Input VAT (Assets)]],"-")</f>
        <v>24</v>
      </c>
    </row>
    <row r="135" spans="2:20" x14ac:dyDescent="0.3">
      <c r="B135" s="55">
        <v>45734</v>
      </c>
      <c r="C135" s="50">
        <f>MONTH(Transactions[[#This Row],[Date]])</f>
        <v>3</v>
      </c>
      <c r="D135" s="50" t="s">
        <v>213</v>
      </c>
      <c r="E135" s="50" t="s">
        <v>14</v>
      </c>
      <c r="F135" s="33" t="s">
        <v>61</v>
      </c>
      <c r="G135" s="33" t="s">
        <v>106</v>
      </c>
      <c r="H135" s="33" t="s">
        <v>167</v>
      </c>
      <c r="I135" s="33">
        <v>20</v>
      </c>
      <c r="J135" s="24">
        <f>IFERROR(VLOOKUP(Transactions[[#This Row],[Product/ Service Name]],Products[[Product/ Service Name]:[Unit Sales Price]],10,FALSE),"-")</f>
        <v>16.8</v>
      </c>
      <c r="K135" s="27">
        <f>IFERROR(Transactions[[#This Row],[Unit Price]]*Transactions[[#This Row],[Quantity Sold]],"-")</f>
        <v>336</v>
      </c>
      <c r="L135" s="31">
        <f>IFERROR(Transactions[[#This Row],[Net of Sale]]*Assumptions!$C$1,"-")</f>
        <v>33.6</v>
      </c>
      <c r="M135" s="31">
        <f>IFERROR(Transactions[[#This Row],[Net of Sale]]*(1+Assumptions!$C$1),"-")</f>
        <v>369.6</v>
      </c>
      <c r="N135" s="33" t="s">
        <v>189</v>
      </c>
      <c r="O135" s="35" t="s">
        <v>182</v>
      </c>
      <c r="P135" s="33" t="s">
        <v>191</v>
      </c>
      <c r="Q135" s="31">
        <f>IFERROR((VLOOKUP(Transactions[[#This Row],[Product/ Service Name]],Products[[Product/ Service Name]:[Unit Sales Price]],4,FALSE))*Transactions[[#This Row],[Quantity Sold]],"-")</f>
        <v>280</v>
      </c>
      <c r="R135" s="31">
        <f>IFERROR(Transactions[[#This Row],[Net of Sale]]-Transactions[[#This Row],[COGS]],"-")</f>
        <v>56</v>
      </c>
      <c r="S135" s="31">
        <f>IFERROR(Transactions[[#This Row],[COGS]]*Assumptions!$C$1,"-")</f>
        <v>28</v>
      </c>
      <c r="T135" s="31">
        <f>IFERROR(Transactions[[#This Row],[Output VAT(Liability)]]-Transactions[[#This Row],[Input VAT (Assets)]],"-")</f>
        <v>5.6000000000000014</v>
      </c>
    </row>
    <row r="136" spans="2:20" x14ac:dyDescent="0.3">
      <c r="B136" s="55">
        <v>45734</v>
      </c>
      <c r="C136" s="50">
        <f>MONTH(Transactions[[#This Row],[Date]])</f>
        <v>3</v>
      </c>
      <c r="D136" s="50" t="s">
        <v>213</v>
      </c>
      <c r="E136" s="50" t="s">
        <v>14</v>
      </c>
      <c r="F136" s="33" t="s">
        <v>62</v>
      </c>
      <c r="G136" s="33" t="s">
        <v>106</v>
      </c>
      <c r="H136" s="33" t="s">
        <v>168</v>
      </c>
      <c r="I136" s="33">
        <v>20</v>
      </c>
      <c r="J136" s="24">
        <f>IFERROR(VLOOKUP(Transactions[[#This Row],[Product/ Service Name]],Products[[Product/ Service Name]:[Unit Sales Price]],10,FALSE),"-")</f>
        <v>18</v>
      </c>
      <c r="K136" s="27">
        <f>IFERROR(Transactions[[#This Row],[Unit Price]]*Transactions[[#This Row],[Quantity Sold]],"-")</f>
        <v>360</v>
      </c>
      <c r="L136" s="31">
        <f>IFERROR(Transactions[[#This Row],[Net of Sale]]*Assumptions!$C$1,"-")</f>
        <v>36</v>
      </c>
      <c r="M136" s="31">
        <f>IFERROR(Transactions[[#This Row],[Net of Sale]]*(1+Assumptions!$C$1),"-")</f>
        <v>396.00000000000006</v>
      </c>
      <c r="N136" s="33" t="s">
        <v>188</v>
      </c>
      <c r="O136" s="35" t="s">
        <v>184</v>
      </c>
      <c r="P136" s="33" t="s">
        <v>191</v>
      </c>
      <c r="Q136" s="31">
        <f>IFERROR((VLOOKUP(Transactions[[#This Row],[Product/ Service Name]],Products[[Product/ Service Name]:[Unit Sales Price]],4,FALSE))*Transactions[[#This Row],[Quantity Sold]],"-")</f>
        <v>300</v>
      </c>
      <c r="R136" s="31">
        <f>IFERROR(Transactions[[#This Row],[Net of Sale]]-Transactions[[#This Row],[COGS]],"-")</f>
        <v>60</v>
      </c>
      <c r="S136" s="31">
        <f>IFERROR(Transactions[[#This Row],[COGS]]*Assumptions!$C$1,"-")</f>
        <v>30</v>
      </c>
      <c r="T136" s="31">
        <f>IFERROR(Transactions[[#This Row],[Output VAT(Liability)]]-Transactions[[#This Row],[Input VAT (Assets)]],"-")</f>
        <v>6</v>
      </c>
    </row>
    <row r="137" spans="2:20" x14ac:dyDescent="0.3">
      <c r="B137" s="55">
        <v>45734</v>
      </c>
      <c r="C137" s="50">
        <f>MONTH(Transactions[[#This Row],[Date]])</f>
        <v>3</v>
      </c>
      <c r="D137" s="50" t="s">
        <v>213</v>
      </c>
      <c r="E137" s="50" t="s">
        <v>14</v>
      </c>
      <c r="F137" s="33" t="s">
        <v>63</v>
      </c>
      <c r="G137" s="33" t="s">
        <v>106</v>
      </c>
      <c r="H137" s="33" t="s">
        <v>169</v>
      </c>
      <c r="I137" s="33">
        <v>20</v>
      </c>
      <c r="J137" s="24">
        <f>IFERROR(VLOOKUP(Transactions[[#This Row],[Product/ Service Name]],Products[[Product/ Service Name]:[Unit Sales Price]],10,FALSE),"-")</f>
        <v>4.8</v>
      </c>
      <c r="K137" s="27">
        <f>IFERROR(Transactions[[#This Row],[Unit Price]]*Transactions[[#This Row],[Quantity Sold]],"-")</f>
        <v>96</v>
      </c>
      <c r="L137" s="31">
        <f>IFERROR(Transactions[[#This Row],[Net of Sale]]*Assumptions!$C$1,"-")</f>
        <v>9.6000000000000014</v>
      </c>
      <c r="M137" s="31">
        <f>IFERROR(Transactions[[#This Row],[Net of Sale]]*(1+Assumptions!$C$1),"-")</f>
        <v>105.60000000000001</v>
      </c>
      <c r="N137" s="33" t="s">
        <v>188</v>
      </c>
      <c r="O137" s="35" t="s">
        <v>183</v>
      </c>
      <c r="P137" s="33" t="s">
        <v>192</v>
      </c>
      <c r="Q137" s="31">
        <f>IFERROR((VLOOKUP(Transactions[[#This Row],[Product/ Service Name]],Products[[Product/ Service Name]:[Unit Sales Price]],4,FALSE))*Transactions[[#This Row],[Quantity Sold]],"-")</f>
        <v>80</v>
      </c>
      <c r="R137" s="31">
        <f>IFERROR(Transactions[[#This Row],[Net of Sale]]-Transactions[[#This Row],[COGS]],"-")</f>
        <v>16</v>
      </c>
      <c r="S137" s="31">
        <f>IFERROR(Transactions[[#This Row],[COGS]]*Assumptions!$C$1,"-")</f>
        <v>8</v>
      </c>
      <c r="T137" s="31">
        <f>IFERROR(Transactions[[#This Row],[Output VAT(Liability)]]-Transactions[[#This Row],[Input VAT (Assets)]],"-")</f>
        <v>1.6000000000000014</v>
      </c>
    </row>
    <row r="138" spans="2:20" x14ac:dyDescent="0.3">
      <c r="B138" s="55">
        <v>45735</v>
      </c>
      <c r="C138" s="50">
        <f>MONTH(Transactions[[#This Row],[Date]])</f>
        <v>3</v>
      </c>
      <c r="D138" s="50" t="s">
        <v>213</v>
      </c>
      <c r="E138" s="50" t="s">
        <v>13</v>
      </c>
      <c r="F138" s="33" t="s">
        <v>87</v>
      </c>
      <c r="G138" s="33" t="s">
        <v>106</v>
      </c>
      <c r="H138" s="33" t="s">
        <v>170</v>
      </c>
      <c r="I138" s="33">
        <v>20</v>
      </c>
      <c r="J138" s="24">
        <f>IFERROR(VLOOKUP(Transactions[[#This Row],[Product/ Service Name]],Products[[Product/ Service Name]:[Unit Sales Price]],10,FALSE),"-")</f>
        <v>60</v>
      </c>
      <c r="K138" s="27">
        <f>IFERROR(Transactions[[#This Row],[Unit Price]]*Transactions[[#This Row],[Quantity Sold]],"-")</f>
        <v>1200</v>
      </c>
      <c r="L138" s="31">
        <f>IFERROR(Transactions[[#This Row],[Net of Sale]]*Assumptions!$C$1,"-")</f>
        <v>120</v>
      </c>
      <c r="M138" s="31">
        <f>IFERROR(Transactions[[#This Row],[Net of Sale]]*(1+Assumptions!$C$1),"-")</f>
        <v>1320</v>
      </c>
      <c r="N138" s="33" t="s">
        <v>188</v>
      </c>
      <c r="O138" s="35" t="s">
        <v>185</v>
      </c>
      <c r="P138" s="33" t="s">
        <v>192</v>
      </c>
      <c r="Q138" s="31">
        <f>IFERROR((VLOOKUP(Transactions[[#This Row],[Product/ Service Name]],Products[[Product/ Service Name]:[Unit Sales Price]],4,FALSE))*Transactions[[#This Row],[Quantity Sold]],"-")</f>
        <v>1000</v>
      </c>
      <c r="R138" s="31">
        <f>IFERROR(Transactions[[#This Row],[Net of Sale]]-Transactions[[#This Row],[COGS]],"-")</f>
        <v>200</v>
      </c>
      <c r="S138" s="31">
        <f>IFERROR(Transactions[[#This Row],[COGS]]*Assumptions!$C$1,"-")</f>
        <v>100</v>
      </c>
      <c r="T138" s="31">
        <f>IFERROR(Transactions[[#This Row],[Output VAT(Liability)]]-Transactions[[#This Row],[Input VAT (Assets)]],"-")</f>
        <v>20</v>
      </c>
    </row>
    <row r="139" spans="2:20" x14ac:dyDescent="0.3">
      <c r="B139" s="55">
        <v>45735</v>
      </c>
      <c r="C139" s="50">
        <f>MONTH(Transactions[[#This Row],[Date]])</f>
        <v>3</v>
      </c>
      <c r="D139" s="50" t="s">
        <v>213</v>
      </c>
      <c r="E139" s="50" t="s">
        <v>13</v>
      </c>
      <c r="F139" s="33" t="s">
        <v>88</v>
      </c>
      <c r="G139" s="33" t="s">
        <v>106</v>
      </c>
      <c r="H139" s="33" t="s">
        <v>171</v>
      </c>
      <c r="I139" s="33">
        <v>20</v>
      </c>
      <c r="J139" s="24">
        <f>IFERROR(VLOOKUP(Transactions[[#This Row],[Product/ Service Name]],Products[[Product/ Service Name]:[Unit Sales Price]],10,FALSE),"-")</f>
        <v>36</v>
      </c>
      <c r="K139" s="27">
        <f>IFERROR(Transactions[[#This Row],[Unit Price]]*Transactions[[#This Row],[Quantity Sold]],"-")</f>
        <v>720</v>
      </c>
      <c r="L139" s="31">
        <f>IFERROR(Transactions[[#This Row],[Net of Sale]]*Assumptions!$C$1,"-")</f>
        <v>72</v>
      </c>
      <c r="M139" s="31">
        <f>IFERROR(Transactions[[#This Row],[Net of Sale]]*(1+Assumptions!$C$1),"-")</f>
        <v>792.00000000000011</v>
      </c>
      <c r="N139" s="33" t="s">
        <v>190</v>
      </c>
      <c r="O139" s="35" t="s">
        <v>181</v>
      </c>
      <c r="P139" s="33" t="s">
        <v>191</v>
      </c>
      <c r="Q139" s="31">
        <f>IFERROR((VLOOKUP(Transactions[[#This Row],[Product/ Service Name]],Products[[Product/ Service Name]:[Unit Sales Price]],4,FALSE))*Transactions[[#This Row],[Quantity Sold]],"-")</f>
        <v>600</v>
      </c>
      <c r="R139" s="31">
        <f>IFERROR(Transactions[[#This Row],[Net of Sale]]-Transactions[[#This Row],[COGS]],"-")</f>
        <v>120</v>
      </c>
      <c r="S139" s="31">
        <f>IFERROR(Transactions[[#This Row],[COGS]]*Assumptions!$C$1,"-")</f>
        <v>60</v>
      </c>
      <c r="T139" s="31">
        <f>IFERROR(Transactions[[#This Row],[Output VAT(Liability)]]-Transactions[[#This Row],[Input VAT (Assets)]],"-")</f>
        <v>12</v>
      </c>
    </row>
    <row r="140" spans="2:20" x14ac:dyDescent="0.3">
      <c r="B140" s="55">
        <v>45735</v>
      </c>
      <c r="C140" s="50">
        <f>MONTH(Transactions[[#This Row],[Date]])</f>
        <v>3</v>
      </c>
      <c r="D140" s="50" t="s">
        <v>213</v>
      </c>
      <c r="E140" s="50" t="s">
        <v>13</v>
      </c>
      <c r="F140" s="33" t="s">
        <v>89</v>
      </c>
      <c r="G140" s="33" t="s">
        <v>106</v>
      </c>
      <c r="H140" s="33" t="s">
        <v>172</v>
      </c>
      <c r="I140" s="33">
        <v>20</v>
      </c>
      <c r="J140" s="24">
        <f>IFERROR(VLOOKUP(Transactions[[#This Row],[Product/ Service Name]],Products[[Product/ Service Name]:[Unit Sales Price]],10,FALSE),"-")</f>
        <v>48</v>
      </c>
      <c r="K140" s="27">
        <f>IFERROR(Transactions[[#This Row],[Unit Price]]*Transactions[[#This Row],[Quantity Sold]],"-")</f>
        <v>960</v>
      </c>
      <c r="L140" s="31">
        <f>IFERROR(Transactions[[#This Row],[Net of Sale]]*Assumptions!$C$1,"-")</f>
        <v>96</v>
      </c>
      <c r="M140" s="31">
        <f>IFERROR(Transactions[[#This Row],[Net of Sale]]*(1+Assumptions!$C$1),"-")</f>
        <v>1056</v>
      </c>
      <c r="N140" s="33" t="s">
        <v>190</v>
      </c>
      <c r="O140" s="35" t="s">
        <v>183</v>
      </c>
      <c r="P140" s="33" t="s">
        <v>191</v>
      </c>
      <c r="Q140" s="31">
        <f>IFERROR((VLOOKUP(Transactions[[#This Row],[Product/ Service Name]],Products[[Product/ Service Name]:[Unit Sales Price]],4,FALSE))*Transactions[[#This Row],[Quantity Sold]],"-")</f>
        <v>800</v>
      </c>
      <c r="R140" s="31">
        <f>IFERROR(Transactions[[#This Row],[Net of Sale]]-Transactions[[#This Row],[COGS]],"-")</f>
        <v>160</v>
      </c>
      <c r="S140" s="31">
        <f>IFERROR(Transactions[[#This Row],[COGS]]*Assumptions!$C$1,"-")</f>
        <v>80</v>
      </c>
      <c r="T140" s="31">
        <f>IFERROR(Transactions[[#This Row],[Output VAT(Liability)]]-Transactions[[#This Row],[Input VAT (Assets)]],"-")</f>
        <v>16</v>
      </c>
    </row>
    <row r="141" spans="2:20" x14ac:dyDescent="0.3">
      <c r="B141" s="55">
        <v>45735</v>
      </c>
      <c r="C141" s="50">
        <f>MONTH(Transactions[[#This Row],[Date]])</f>
        <v>3</v>
      </c>
      <c r="D141" s="50" t="s">
        <v>213</v>
      </c>
      <c r="E141" s="50" t="s">
        <v>13</v>
      </c>
      <c r="F141" s="33" t="s">
        <v>90</v>
      </c>
      <c r="G141" s="33" t="s">
        <v>106</v>
      </c>
      <c r="H141" s="33" t="s">
        <v>167</v>
      </c>
      <c r="I141" s="33">
        <v>20</v>
      </c>
      <c r="J141" s="24">
        <f>IFERROR(VLOOKUP(Transactions[[#This Row],[Product/ Service Name]],Products[[Product/ Service Name]:[Unit Sales Price]],10,FALSE),"-")</f>
        <v>72</v>
      </c>
      <c r="K141" s="27">
        <f>IFERROR(Transactions[[#This Row],[Unit Price]]*Transactions[[#This Row],[Quantity Sold]],"-")</f>
        <v>1440</v>
      </c>
      <c r="L141" s="31">
        <f>IFERROR(Transactions[[#This Row],[Net of Sale]]*Assumptions!$C$1,"-")</f>
        <v>144</v>
      </c>
      <c r="M141" s="31">
        <f>IFERROR(Transactions[[#This Row],[Net of Sale]]*(1+Assumptions!$C$1),"-")</f>
        <v>1584.0000000000002</v>
      </c>
      <c r="N141" s="33" t="s">
        <v>190</v>
      </c>
      <c r="O141" s="35" t="s">
        <v>177</v>
      </c>
      <c r="P141" s="33" t="s">
        <v>191</v>
      </c>
      <c r="Q141" s="31">
        <f>IFERROR((VLOOKUP(Transactions[[#This Row],[Product/ Service Name]],Products[[Product/ Service Name]:[Unit Sales Price]],4,FALSE))*Transactions[[#This Row],[Quantity Sold]],"-")</f>
        <v>1200</v>
      </c>
      <c r="R141" s="31">
        <f>IFERROR(Transactions[[#This Row],[Net of Sale]]-Transactions[[#This Row],[COGS]],"-")</f>
        <v>240</v>
      </c>
      <c r="S141" s="31">
        <f>IFERROR(Transactions[[#This Row],[COGS]]*Assumptions!$C$1,"-")</f>
        <v>120</v>
      </c>
      <c r="T141" s="31">
        <f>IFERROR(Transactions[[#This Row],[Output VAT(Liability)]]-Transactions[[#This Row],[Input VAT (Assets)]],"-")</f>
        <v>24</v>
      </c>
    </row>
    <row r="142" spans="2:20" x14ac:dyDescent="0.3">
      <c r="B142" s="55">
        <v>45736</v>
      </c>
      <c r="C142" s="50">
        <f>MONTH(Transactions[[#This Row],[Date]])</f>
        <v>3</v>
      </c>
      <c r="D142" s="50" t="s">
        <v>213</v>
      </c>
      <c r="E142" s="50" t="s">
        <v>13</v>
      </c>
      <c r="F142" s="33" t="s">
        <v>91</v>
      </c>
      <c r="G142" s="33" t="s">
        <v>106</v>
      </c>
      <c r="H142" s="33" t="s">
        <v>168</v>
      </c>
      <c r="I142" s="33">
        <v>20</v>
      </c>
      <c r="J142" s="24">
        <f>IFERROR(VLOOKUP(Transactions[[#This Row],[Product/ Service Name]],Products[[Product/ Service Name]:[Unit Sales Price]],10,FALSE),"-")</f>
        <v>15.6</v>
      </c>
      <c r="K142" s="27">
        <f>IFERROR(Transactions[[#This Row],[Unit Price]]*Transactions[[#This Row],[Quantity Sold]],"-")</f>
        <v>312</v>
      </c>
      <c r="L142" s="31">
        <f>IFERROR(Transactions[[#This Row],[Net of Sale]]*Assumptions!$C$1,"-")</f>
        <v>31.200000000000003</v>
      </c>
      <c r="M142" s="31">
        <f>IFERROR(Transactions[[#This Row],[Net of Sale]]*(1+Assumptions!$C$1),"-")</f>
        <v>343.20000000000005</v>
      </c>
      <c r="N142" s="33" t="s">
        <v>190</v>
      </c>
      <c r="O142" s="35" t="s">
        <v>184</v>
      </c>
      <c r="P142" s="33" t="s">
        <v>191</v>
      </c>
      <c r="Q142" s="31">
        <f>IFERROR((VLOOKUP(Transactions[[#This Row],[Product/ Service Name]],Products[[Product/ Service Name]:[Unit Sales Price]],4,FALSE))*Transactions[[#This Row],[Quantity Sold]],"-")</f>
        <v>260</v>
      </c>
      <c r="R142" s="31">
        <f>IFERROR(Transactions[[#This Row],[Net of Sale]]-Transactions[[#This Row],[COGS]],"-")</f>
        <v>52</v>
      </c>
      <c r="S142" s="31">
        <f>IFERROR(Transactions[[#This Row],[COGS]]*Assumptions!$C$1,"-")</f>
        <v>26</v>
      </c>
      <c r="T142" s="31">
        <f>IFERROR(Transactions[[#This Row],[Output VAT(Liability)]]-Transactions[[#This Row],[Input VAT (Assets)]],"-")</f>
        <v>5.2000000000000028</v>
      </c>
    </row>
    <row r="143" spans="2:20" x14ac:dyDescent="0.3">
      <c r="B143" s="55">
        <v>45737</v>
      </c>
      <c r="C143" s="50">
        <f>MONTH(Transactions[[#This Row],[Date]])</f>
        <v>3</v>
      </c>
      <c r="D143" s="50" t="s">
        <v>213</v>
      </c>
      <c r="E143" s="50" t="s">
        <v>13</v>
      </c>
      <c r="F143" s="33" t="s">
        <v>92</v>
      </c>
      <c r="G143" s="33" t="s">
        <v>106</v>
      </c>
      <c r="H143" s="33" t="s">
        <v>169</v>
      </c>
      <c r="I143" s="33">
        <v>20</v>
      </c>
      <c r="J143" s="24">
        <f>IFERROR(VLOOKUP(Transactions[[#This Row],[Product/ Service Name]],Products[[Product/ Service Name]:[Unit Sales Price]],10,FALSE),"-")</f>
        <v>19.2</v>
      </c>
      <c r="K143" s="27">
        <f>IFERROR(Transactions[[#This Row],[Unit Price]]*Transactions[[#This Row],[Quantity Sold]],"-")</f>
        <v>384</v>
      </c>
      <c r="L143" s="31">
        <f>IFERROR(Transactions[[#This Row],[Net of Sale]]*Assumptions!$C$1,"-")</f>
        <v>38.400000000000006</v>
      </c>
      <c r="M143" s="31">
        <f>IFERROR(Transactions[[#This Row],[Net of Sale]]*(1+Assumptions!$C$1),"-")</f>
        <v>422.40000000000003</v>
      </c>
      <c r="N143" s="33" t="s">
        <v>190</v>
      </c>
      <c r="O143" s="35" t="s">
        <v>178</v>
      </c>
      <c r="P143" s="33" t="s">
        <v>191</v>
      </c>
      <c r="Q143" s="31">
        <f>IFERROR((VLOOKUP(Transactions[[#This Row],[Product/ Service Name]],Products[[Product/ Service Name]:[Unit Sales Price]],4,FALSE))*Transactions[[#This Row],[Quantity Sold]],"-")</f>
        <v>320</v>
      </c>
      <c r="R143" s="31">
        <f>IFERROR(Transactions[[#This Row],[Net of Sale]]-Transactions[[#This Row],[COGS]],"-")</f>
        <v>64</v>
      </c>
      <c r="S143" s="31">
        <f>IFERROR(Transactions[[#This Row],[COGS]]*Assumptions!$C$1,"-")</f>
        <v>32</v>
      </c>
      <c r="T143" s="31">
        <f>IFERROR(Transactions[[#This Row],[Output VAT(Liability)]]-Transactions[[#This Row],[Input VAT (Assets)]],"-")</f>
        <v>6.4000000000000057</v>
      </c>
    </row>
    <row r="144" spans="2:20" x14ac:dyDescent="0.3">
      <c r="B144" s="55">
        <v>45738</v>
      </c>
      <c r="C144" s="50">
        <f>MONTH(Transactions[[#This Row],[Date]])</f>
        <v>3</v>
      </c>
      <c r="D144" s="50" t="s">
        <v>213</v>
      </c>
      <c r="E144" s="50" t="s">
        <v>13</v>
      </c>
      <c r="F144" s="33" t="s">
        <v>93</v>
      </c>
      <c r="G144" s="33" t="s">
        <v>106</v>
      </c>
      <c r="H144" s="33" t="s">
        <v>170</v>
      </c>
      <c r="I144" s="33">
        <v>20</v>
      </c>
      <c r="J144" s="24">
        <f>IFERROR(VLOOKUP(Transactions[[#This Row],[Product/ Service Name]],Products[[Product/ Service Name]:[Unit Sales Price]],10,FALSE),"-")</f>
        <v>30</v>
      </c>
      <c r="K144" s="27">
        <f>IFERROR(Transactions[[#This Row],[Unit Price]]*Transactions[[#This Row],[Quantity Sold]],"-")</f>
        <v>600</v>
      </c>
      <c r="L144" s="31">
        <f>IFERROR(Transactions[[#This Row],[Net of Sale]]*Assumptions!$C$1,"-")</f>
        <v>60</v>
      </c>
      <c r="M144" s="31">
        <f>IFERROR(Transactions[[#This Row],[Net of Sale]]*(1+Assumptions!$C$1),"-")</f>
        <v>660</v>
      </c>
      <c r="N144" s="33" t="s">
        <v>190</v>
      </c>
      <c r="O144" s="35" t="s">
        <v>183</v>
      </c>
      <c r="P144" s="33" t="s">
        <v>192</v>
      </c>
      <c r="Q144" s="31">
        <f>IFERROR((VLOOKUP(Transactions[[#This Row],[Product/ Service Name]],Products[[Product/ Service Name]:[Unit Sales Price]],4,FALSE))*Transactions[[#This Row],[Quantity Sold]],"-")</f>
        <v>500</v>
      </c>
      <c r="R144" s="31">
        <f>IFERROR(Transactions[[#This Row],[Net of Sale]]-Transactions[[#This Row],[COGS]],"-")</f>
        <v>100</v>
      </c>
      <c r="S144" s="31">
        <f>IFERROR(Transactions[[#This Row],[COGS]]*Assumptions!$C$1,"-")</f>
        <v>50</v>
      </c>
      <c r="T144" s="31">
        <f>IFERROR(Transactions[[#This Row],[Output VAT(Liability)]]-Transactions[[#This Row],[Input VAT (Assets)]],"-")</f>
        <v>10</v>
      </c>
    </row>
    <row r="145" spans="2:20" x14ac:dyDescent="0.3">
      <c r="B145" s="55">
        <v>45738</v>
      </c>
      <c r="C145" s="50">
        <f>MONTH(Transactions[[#This Row],[Date]])</f>
        <v>3</v>
      </c>
      <c r="D145" s="50" t="s">
        <v>213</v>
      </c>
      <c r="E145" s="50" t="s">
        <v>13</v>
      </c>
      <c r="F145" s="33" t="s">
        <v>94</v>
      </c>
      <c r="G145" s="33" t="s">
        <v>106</v>
      </c>
      <c r="H145" s="33" t="s">
        <v>171</v>
      </c>
      <c r="I145" s="33">
        <v>20</v>
      </c>
      <c r="J145" s="24">
        <f>IFERROR(VLOOKUP(Transactions[[#This Row],[Product/ Service Name]],Products[[Product/ Service Name]:[Unit Sales Price]],10,FALSE),"-")</f>
        <v>108</v>
      </c>
      <c r="K145" s="27">
        <f>IFERROR(Transactions[[#This Row],[Unit Price]]*Transactions[[#This Row],[Quantity Sold]],"-")</f>
        <v>2160</v>
      </c>
      <c r="L145" s="31">
        <f>IFERROR(Transactions[[#This Row],[Net of Sale]]*Assumptions!$C$1,"-")</f>
        <v>216</v>
      </c>
      <c r="M145" s="31">
        <f>IFERROR(Transactions[[#This Row],[Net of Sale]]*(1+Assumptions!$C$1),"-")</f>
        <v>2376</v>
      </c>
      <c r="N145" s="33" t="s">
        <v>189</v>
      </c>
      <c r="O145" s="35" t="s">
        <v>179</v>
      </c>
      <c r="P145" s="33" t="s">
        <v>192</v>
      </c>
      <c r="Q145" s="31">
        <f>IFERROR((VLOOKUP(Transactions[[#This Row],[Product/ Service Name]],Products[[Product/ Service Name]:[Unit Sales Price]],4,FALSE))*Transactions[[#This Row],[Quantity Sold]],"-")</f>
        <v>1800</v>
      </c>
      <c r="R145" s="31">
        <f>IFERROR(Transactions[[#This Row],[Net of Sale]]-Transactions[[#This Row],[COGS]],"-")</f>
        <v>360</v>
      </c>
      <c r="S145" s="31">
        <f>IFERROR(Transactions[[#This Row],[COGS]]*Assumptions!$C$1,"-")</f>
        <v>180</v>
      </c>
      <c r="T145" s="31">
        <f>IFERROR(Transactions[[#This Row],[Output VAT(Liability)]]-Transactions[[#This Row],[Input VAT (Assets)]],"-")</f>
        <v>36</v>
      </c>
    </row>
    <row r="146" spans="2:20" x14ac:dyDescent="0.3">
      <c r="B146" s="55">
        <v>45738</v>
      </c>
      <c r="C146" s="50">
        <f>MONTH(Transactions[[#This Row],[Date]])</f>
        <v>3</v>
      </c>
      <c r="D146" s="50" t="s">
        <v>213</v>
      </c>
      <c r="E146" s="50" t="s">
        <v>13</v>
      </c>
      <c r="F146" s="33" t="s">
        <v>95</v>
      </c>
      <c r="G146" s="33" t="s">
        <v>106</v>
      </c>
      <c r="H146" s="33" t="s">
        <v>172</v>
      </c>
      <c r="I146" s="33">
        <v>20</v>
      </c>
      <c r="J146" s="24">
        <f>IFERROR(VLOOKUP(Transactions[[#This Row],[Product/ Service Name]],Products[[Product/ Service Name]:[Unit Sales Price]],10,FALSE),"-")</f>
        <v>48</v>
      </c>
      <c r="K146" s="27">
        <f>IFERROR(Transactions[[#This Row],[Unit Price]]*Transactions[[#This Row],[Quantity Sold]],"-")</f>
        <v>960</v>
      </c>
      <c r="L146" s="31">
        <f>IFERROR(Transactions[[#This Row],[Net of Sale]]*Assumptions!$C$1,"-")</f>
        <v>96</v>
      </c>
      <c r="M146" s="31">
        <f>IFERROR(Transactions[[#This Row],[Net of Sale]]*(1+Assumptions!$C$1),"-")</f>
        <v>1056</v>
      </c>
      <c r="N146" s="33" t="s">
        <v>190</v>
      </c>
      <c r="O146" s="35" t="s">
        <v>182</v>
      </c>
      <c r="P146" s="33" t="s">
        <v>191</v>
      </c>
      <c r="Q146" s="31">
        <f>IFERROR((VLOOKUP(Transactions[[#This Row],[Product/ Service Name]],Products[[Product/ Service Name]:[Unit Sales Price]],4,FALSE))*Transactions[[#This Row],[Quantity Sold]],"-")</f>
        <v>800</v>
      </c>
      <c r="R146" s="31">
        <f>IFERROR(Transactions[[#This Row],[Net of Sale]]-Transactions[[#This Row],[COGS]],"-")</f>
        <v>160</v>
      </c>
      <c r="S146" s="31">
        <f>IFERROR(Transactions[[#This Row],[COGS]]*Assumptions!$C$1,"-")</f>
        <v>80</v>
      </c>
      <c r="T146" s="31">
        <f>IFERROR(Transactions[[#This Row],[Output VAT(Liability)]]-Transactions[[#This Row],[Input VAT (Assets)]],"-")</f>
        <v>16</v>
      </c>
    </row>
    <row r="147" spans="2:20" x14ac:dyDescent="0.3">
      <c r="B147" s="55">
        <v>45738</v>
      </c>
      <c r="C147" s="50">
        <f>MONTH(Transactions[[#This Row],[Date]])</f>
        <v>3</v>
      </c>
      <c r="D147" s="50" t="s">
        <v>213</v>
      </c>
      <c r="E147" s="50" t="s">
        <v>13</v>
      </c>
      <c r="F147" s="33" t="s">
        <v>37</v>
      </c>
      <c r="G147" s="33" t="s">
        <v>106</v>
      </c>
      <c r="H147" s="33" t="s">
        <v>167</v>
      </c>
      <c r="I147" s="33">
        <v>20</v>
      </c>
      <c r="J147" s="24">
        <f>IFERROR(VLOOKUP(Transactions[[#This Row],[Product/ Service Name]],Products[[Product/ Service Name]:[Unit Sales Price]],10,FALSE),"-")</f>
        <v>7.1999999999999993</v>
      </c>
      <c r="K147" s="27">
        <f>IFERROR(Transactions[[#This Row],[Unit Price]]*Transactions[[#This Row],[Quantity Sold]],"-")</f>
        <v>144</v>
      </c>
      <c r="L147" s="31">
        <f>IFERROR(Transactions[[#This Row],[Net of Sale]]*Assumptions!$C$1,"-")</f>
        <v>14.4</v>
      </c>
      <c r="M147" s="31">
        <f>IFERROR(Transactions[[#This Row],[Net of Sale]]*(1+Assumptions!$C$1),"-")</f>
        <v>158.4</v>
      </c>
      <c r="N147" s="33" t="s">
        <v>186</v>
      </c>
      <c r="O147" s="35" t="s">
        <v>180</v>
      </c>
      <c r="P147" s="33" t="s">
        <v>191</v>
      </c>
      <c r="Q147" s="31">
        <f>IFERROR((VLOOKUP(Transactions[[#This Row],[Product/ Service Name]],Products[[Product/ Service Name]:[Unit Sales Price]],4,FALSE))*Transactions[[#This Row],[Quantity Sold]],"-")</f>
        <v>120</v>
      </c>
      <c r="R147" s="31">
        <f>IFERROR(Transactions[[#This Row],[Net of Sale]]-Transactions[[#This Row],[COGS]],"-")</f>
        <v>24</v>
      </c>
      <c r="S147" s="31">
        <f>IFERROR(Transactions[[#This Row],[COGS]]*Assumptions!$C$1,"-")</f>
        <v>12</v>
      </c>
      <c r="T147" s="31">
        <f>IFERROR(Transactions[[#This Row],[Output VAT(Liability)]]-Transactions[[#This Row],[Input VAT (Assets)]],"-")</f>
        <v>2.4000000000000004</v>
      </c>
    </row>
    <row r="148" spans="2:20" x14ac:dyDescent="0.3">
      <c r="B148" s="55">
        <v>45738</v>
      </c>
      <c r="C148" s="50">
        <f>MONTH(Transactions[[#This Row],[Date]])</f>
        <v>3</v>
      </c>
      <c r="D148" s="50" t="s">
        <v>213</v>
      </c>
      <c r="E148" s="50" t="s">
        <v>13</v>
      </c>
      <c r="F148" s="33" t="s">
        <v>38</v>
      </c>
      <c r="G148" s="33" t="s">
        <v>106</v>
      </c>
      <c r="H148" s="33" t="s">
        <v>168</v>
      </c>
      <c r="I148" s="33">
        <v>20</v>
      </c>
      <c r="J148" s="24">
        <f>IFERROR(VLOOKUP(Transactions[[#This Row],[Product/ Service Name]],Products[[Product/ Service Name]:[Unit Sales Price]],10,FALSE),"-")</f>
        <v>60</v>
      </c>
      <c r="K148" s="27">
        <f>IFERROR(Transactions[[#This Row],[Unit Price]]*Transactions[[#This Row],[Quantity Sold]],"-")</f>
        <v>1200</v>
      </c>
      <c r="L148" s="31">
        <f>IFERROR(Transactions[[#This Row],[Net of Sale]]*Assumptions!$C$1,"-")</f>
        <v>120</v>
      </c>
      <c r="M148" s="31">
        <f>IFERROR(Transactions[[#This Row],[Net of Sale]]*(1+Assumptions!$C$1),"-")</f>
        <v>1320</v>
      </c>
      <c r="N148" s="33" t="s">
        <v>186</v>
      </c>
      <c r="O148" s="35" t="s">
        <v>181</v>
      </c>
      <c r="P148" s="33" t="s">
        <v>191</v>
      </c>
      <c r="Q148" s="31">
        <f>IFERROR((VLOOKUP(Transactions[[#This Row],[Product/ Service Name]],Products[[Product/ Service Name]:[Unit Sales Price]],4,FALSE))*Transactions[[#This Row],[Quantity Sold]],"-")</f>
        <v>1000</v>
      </c>
      <c r="R148" s="31">
        <f>IFERROR(Transactions[[#This Row],[Net of Sale]]-Transactions[[#This Row],[COGS]],"-")</f>
        <v>200</v>
      </c>
      <c r="S148" s="31">
        <f>IFERROR(Transactions[[#This Row],[COGS]]*Assumptions!$C$1,"-")</f>
        <v>100</v>
      </c>
      <c r="T148" s="31">
        <f>IFERROR(Transactions[[#This Row],[Output VAT(Liability)]]-Transactions[[#This Row],[Input VAT (Assets)]],"-")</f>
        <v>20</v>
      </c>
    </row>
    <row r="149" spans="2:20" x14ac:dyDescent="0.3">
      <c r="B149" s="55">
        <v>45739</v>
      </c>
      <c r="C149" s="50">
        <f>MONTH(Transactions[[#This Row],[Date]])</f>
        <v>3</v>
      </c>
      <c r="D149" s="50" t="s">
        <v>213</v>
      </c>
      <c r="E149" s="50" t="s">
        <v>13</v>
      </c>
      <c r="F149" s="33" t="s">
        <v>39</v>
      </c>
      <c r="G149" s="33" t="s">
        <v>106</v>
      </c>
      <c r="H149" s="33" t="s">
        <v>169</v>
      </c>
      <c r="I149" s="33">
        <v>20</v>
      </c>
      <c r="J149" s="24">
        <f>IFERROR(VLOOKUP(Transactions[[#This Row],[Product/ Service Name]],Products[[Product/ Service Name]:[Unit Sales Price]],10,FALSE),"-")</f>
        <v>55.199999999999996</v>
      </c>
      <c r="K149" s="27">
        <f>IFERROR(Transactions[[#This Row],[Unit Price]]*Transactions[[#This Row],[Quantity Sold]],"-")</f>
        <v>1104</v>
      </c>
      <c r="L149" s="31">
        <f>IFERROR(Transactions[[#This Row],[Net of Sale]]*Assumptions!$C$1,"-")</f>
        <v>110.4</v>
      </c>
      <c r="M149" s="31">
        <f>IFERROR(Transactions[[#This Row],[Net of Sale]]*(1+Assumptions!$C$1),"-")</f>
        <v>1214.4000000000001</v>
      </c>
      <c r="N149" s="33" t="s">
        <v>186</v>
      </c>
      <c r="O149" s="35" t="s">
        <v>185</v>
      </c>
      <c r="P149" s="33" t="s">
        <v>191</v>
      </c>
      <c r="Q149" s="31">
        <f>IFERROR((VLOOKUP(Transactions[[#This Row],[Product/ Service Name]],Products[[Product/ Service Name]:[Unit Sales Price]],4,FALSE))*Transactions[[#This Row],[Quantity Sold]],"-")</f>
        <v>920</v>
      </c>
      <c r="R149" s="31">
        <f>IFERROR(Transactions[[#This Row],[Net of Sale]]-Transactions[[#This Row],[COGS]],"-")</f>
        <v>184</v>
      </c>
      <c r="S149" s="31">
        <f>IFERROR(Transactions[[#This Row],[COGS]]*Assumptions!$C$1,"-")</f>
        <v>92</v>
      </c>
      <c r="T149" s="31">
        <f>IFERROR(Transactions[[#This Row],[Output VAT(Liability)]]-Transactions[[#This Row],[Input VAT (Assets)]],"-")</f>
        <v>18.400000000000006</v>
      </c>
    </row>
    <row r="150" spans="2:20" x14ac:dyDescent="0.3">
      <c r="B150" s="55">
        <v>45739</v>
      </c>
      <c r="C150" s="50">
        <f>MONTH(Transactions[[#This Row],[Date]])</f>
        <v>3</v>
      </c>
      <c r="D150" s="50" t="s">
        <v>213</v>
      </c>
      <c r="E150" s="50" t="s">
        <v>13</v>
      </c>
      <c r="F150" s="33" t="s">
        <v>40</v>
      </c>
      <c r="G150" s="33" t="s">
        <v>106</v>
      </c>
      <c r="H150" s="33" t="s">
        <v>170</v>
      </c>
      <c r="I150" s="33">
        <v>20</v>
      </c>
      <c r="J150" s="24">
        <f>IFERROR(VLOOKUP(Transactions[[#This Row],[Product/ Service Name]],Products[[Product/ Service Name]:[Unit Sales Price]],10,FALSE),"-")</f>
        <v>26.4</v>
      </c>
      <c r="K150" s="27">
        <f>IFERROR(Transactions[[#This Row],[Unit Price]]*Transactions[[#This Row],[Quantity Sold]],"-")</f>
        <v>528</v>
      </c>
      <c r="L150" s="31">
        <f>IFERROR(Transactions[[#This Row],[Net of Sale]]*Assumptions!$C$1,"-")</f>
        <v>52.800000000000004</v>
      </c>
      <c r="M150" s="31">
        <f>IFERROR(Transactions[[#This Row],[Net of Sale]]*(1+Assumptions!$C$1),"-")</f>
        <v>580.80000000000007</v>
      </c>
      <c r="N150" s="33" t="s">
        <v>187</v>
      </c>
      <c r="O150" s="35" t="s">
        <v>177</v>
      </c>
      <c r="P150" s="33" t="s">
        <v>191</v>
      </c>
      <c r="Q150" s="31">
        <f>IFERROR((VLOOKUP(Transactions[[#This Row],[Product/ Service Name]],Products[[Product/ Service Name]:[Unit Sales Price]],4,FALSE))*Transactions[[#This Row],[Quantity Sold]],"-")</f>
        <v>440</v>
      </c>
      <c r="R150" s="31">
        <f>IFERROR(Transactions[[#This Row],[Net of Sale]]-Transactions[[#This Row],[COGS]],"-")</f>
        <v>88</v>
      </c>
      <c r="S150" s="31">
        <f>IFERROR(Transactions[[#This Row],[COGS]]*Assumptions!$C$1,"-")</f>
        <v>44</v>
      </c>
      <c r="T150" s="31">
        <f>IFERROR(Transactions[[#This Row],[Output VAT(Liability)]]-Transactions[[#This Row],[Input VAT (Assets)]],"-")</f>
        <v>8.8000000000000043</v>
      </c>
    </row>
    <row r="151" spans="2:20" x14ac:dyDescent="0.3">
      <c r="B151" s="55">
        <v>45740</v>
      </c>
      <c r="C151" s="50">
        <f>MONTH(Transactions[[#This Row],[Date]])</f>
        <v>3</v>
      </c>
      <c r="D151" s="50" t="s">
        <v>213</v>
      </c>
      <c r="E151" s="50" t="s">
        <v>13</v>
      </c>
      <c r="F151" s="33" t="s">
        <v>41</v>
      </c>
      <c r="G151" s="33" t="s">
        <v>106</v>
      </c>
      <c r="H151" s="33" t="s">
        <v>171</v>
      </c>
      <c r="I151" s="33">
        <v>20</v>
      </c>
      <c r="J151" s="24">
        <f>IFERROR(VLOOKUP(Transactions[[#This Row],[Product/ Service Name]],Products[[Product/ Service Name]:[Unit Sales Price]],10,FALSE),"-")</f>
        <v>25.2</v>
      </c>
      <c r="K151" s="27">
        <f>IFERROR(Transactions[[#This Row],[Unit Price]]*Transactions[[#This Row],[Quantity Sold]],"-")</f>
        <v>504</v>
      </c>
      <c r="L151" s="31">
        <f>IFERROR(Transactions[[#This Row],[Net of Sale]]*Assumptions!$C$1,"-")</f>
        <v>50.400000000000006</v>
      </c>
      <c r="M151" s="31">
        <f>IFERROR(Transactions[[#This Row],[Net of Sale]]*(1+Assumptions!$C$1),"-")</f>
        <v>554.40000000000009</v>
      </c>
      <c r="N151" s="33" t="s">
        <v>187</v>
      </c>
      <c r="O151" s="35" t="s">
        <v>179</v>
      </c>
      <c r="P151" s="33" t="s">
        <v>192</v>
      </c>
      <c r="Q151" s="31">
        <f>IFERROR((VLOOKUP(Transactions[[#This Row],[Product/ Service Name]],Products[[Product/ Service Name]:[Unit Sales Price]],4,FALSE))*Transactions[[#This Row],[Quantity Sold]],"-")</f>
        <v>420</v>
      </c>
      <c r="R151" s="31">
        <f>IFERROR(Transactions[[#This Row],[Net of Sale]]-Transactions[[#This Row],[COGS]],"-")</f>
        <v>84</v>
      </c>
      <c r="S151" s="31">
        <f>IFERROR(Transactions[[#This Row],[COGS]]*Assumptions!$C$1,"-")</f>
        <v>42</v>
      </c>
      <c r="T151" s="31">
        <f>IFERROR(Transactions[[#This Row],[Output VAT(Liability)]]-Transactions[[#This Row],[Input VAT (Assets)]],"-")</f>
        <v>8.4000000000000057</v>
      </c>
    </row>
    <row r="152" spans="2:20" x14ac:dyDescent="0.3">
      <c r="B152" s="55">
        <v>45741</v>
      </c>
      <c r="C152" s="50">
        <f>MONTH(Transactions[[#This Row],[Date]])</f>
        <v>3</v>
      </c>
      <c r="D152" s="50" t="s">
        <v>213</v>
      </c>
      <c r="E152" s="50" t="s">
        <v>13</v>
      </c>
      <c r="F152" s="33" t="s">
        <v>42</v>
      </c>
      <c r="G152" s="33" t="s">
        <v>106</v>
      </c>
      <c r="H152" s="33" t="s">
        <v>172</v>
      </c>
      <c r="I152" s="33">
        <v>20</v>
      </c>
      <c r="J152" s="24">
        <f>IFERROR(VLOOKUP(Transactions[[#This Row],[Product/ Service Name]],Products[[Product/ Service Name]:[Unit Sales Price]],10,FALSE),"-")</f>
        <v>18</v>
      </c>
      <c r="K152" s="27">
        <f>IFERROR(Transactions[[#This Row],[Unit Price]]*Transactions[[#This Row],[Quantity Sold]],"-")</f>
        <v>360</v>
      </c>
      <c r="L152" s="31">
        <f>IFERROR(Transactions[[#This Row],[Net of Sale]]*Assumptions!$C$1,"-")</f>
        <v>36</v>
      </c>
      <c r="M152" s="31">
        <f>IFERROR(Transactions[[#This Row],[Net of Sale]]*(1+Assumptions!$C$1),"-")</f>
        <v>396.00000000000006</v>
      </c>
      <c r="N152" s="33" t="s">
        <v>188</v>
      </c>
      <c r="O152" s="35" t="s">
        <v>180</v>
      </c>
      <c r="P152" s="33" t="s">
        <v>192</v>
      </c>
      <c r="Q152" s="31">
        <f>IFERROR((VLOOKUP(Transactions[[#This Row],[Product/ Service Name]],Products[[Product/ Service Name]:[Unit Sales Price]],4,FALSE))*Transactions[[#This Row],[Quantity Sold]],"-")</f>
        <v>300</v>
      </c>
      <c r="R152" s="31">
        <f>IFERROR(Transactions[[#This Row],[Net of Sale]]-Transactions[[#This Row],[COGS]],"-")</f>
        <v>60</v>
      </c>
      <c r="S152" s="31">
        <f>IFERROR(Transactions[[#This Row],[COGS]]*Assumptions!$C$1,"-")</f>
        <v>30</v>
      </c>
      <c r="T152" s="31">
        <f>IFERROR(Transactions[[#This Row],[Output VAT(Liability)]]-Transactions[[#This Row],[Input VAT (Assets)]],"-")</f>
        <v>6</v>
      </c>
    </row>
    <row r="153" spans="2:20" x14ac:dyDescent="0.3">
      <c r="B153" s="55">
        <v>45741</v>
      </c>
      <c r="C153" s="50">
        <f>MONTH(Transactions[[#This Row],[Date]])</f>
        <v>3</v>
      </c>
      <c r="D153" s="50" t="s">
        <v>213</v>
      </c>
      <c r="E153" s="50" t="s">
        <v>13</v>
      </c>
      <c r="F153" s="33" t="s">
        <v>43</v>
      </c>
      <c r="G153" s="33" t="s">
        <v>106</v>
      </c>
      <c r="H153" s="33" t="s">
        <v>167</v>
      </c>
      <c r="I153" s="33">
        <v>20</v>
      </c>
      <c r="J153" s="24">
        <f>IFERROR(VLOOKUP(Transactions[[#This Row],[Product/ Service Name]],Products[[Product/ Service Name]:[Unit Sales Price]],10,FALSE),"-")</f>
        <v>10.799999999999999</v>
      </c>
      <c r="K153" s="27">
        <f>IFERROR(Transactions[[#This Row],[Unit Price]]*Transactions[[#This Row],[Quantity Sold]],"-")</f>
        <v>215.99999999999997</v>
      </c>
      <c r="L153" s="31">
        <f>IFERROR(Transactions[[#This Row],[Net of Sale]]*Assumptions!$C$1,"-")</f>
        <v>21.599999999999998</v>
      </c>
      <c r="M153" s="31">
        <f>IFERROR(Transactions[[#This Row],[Net of Sale]]*(1+Assumptions!$C$1),"-")</f>
        <v>237.6</v>
      </c>
      <c r="N153" s="33" t="s">
        <v>189</v>
      </c>
      <c r="O153" s="35" t="s">
        <v>185</v>
      </c>
      <c r="P153" s="33" t="s">
        <v>191</v>
      </c>
      <c r="Q153" s="31">
        <f>IFERROR((VLOOKUP(Transactions[[#This Row],[Product/ Service Name]],Products[[Product/ Service Name]:[Unit Sales Price]],4,FALSE))*Transactions[[#This Row],[Quantity Sold]],"-")</f>
        <v>180</v>
      </c>
      <c r="R153" s="31">
        <f>IFERROR(Transactions[[#This Row],[Net of Sale]]-Transactions[[#This Row],[COGS]],"-")</f>
        <v>35.999999999999972</v>
      </c>
      <c r="S153" s="31">
        <f>IFERROR(Transactions[[#This Row],[COGS]]*Assumptions!$C$1,"-")</f>
        <v>18</v>
      </c>
      <c r="T153" s="31">
        <f>IFERROR(Transactions[[#This Row],[Output VAT(Liability)]]-Transactions[[#This Row],[Input VAT (Assets)]],"-")</f>
        <v>3.5999999999999979</v>
      </c>
    </row>
    <row r="154" spans="2:20" x14ac:dyDescent="0.3">
      <c r="B154" s="55">
        <v>45742</v>
      </c>
      <c r="C154" s="50">
        <f>MONTH(Transactions[[#This Row],[Date]])</f>
        <v>3</v>
      </c>
      <c r="D154" s="50" t="s">
        <v>213</v>
      </c>
      <c r="E154" s="50" t="s">
        <v>13</v>
      </c>
      <c r="F154" s="33" t="s">
        <v>44</v>
      </c>
      <c r="G154" s="33" t="s">
        <v>106</v>
      </c>
      <c r="H154" s="33" t="s">
        <v>168</v>
      </c>
      <c r="I154" s="33">
        <v>20</v>
      </c>
      <c r="J154" s="24">
        <f>IFERROR(VLOOKUP(Transactions[[#This Row],[Product/ Service Name]],Products[[Product/ Service Name]:[Unit Sales Price]],10,FALSE),"-")</f>
        <v>9.6</v>
      </c>
      <c r="K154" s="27">
        <f>IFERROR(Transactions[[#This Row],[Unit Price]]*Transactions[[#This Row],[Quantity Sold]],"-")</f>
        <v>192</v>
      </c>
      <c r="L154" s="31">
        <f>IFERROR(Transactions[[#This Row],[Net of Sale]]*Assumptions!$C$1,"-")</f>
        <v>19.200000000000003</v>
      </c>
      <c r="M154" s="31">
        <f>IFERROR(Transactions[[#This Row],[Net of Sale]]*(1+Assumptions!$C$1),"-")</f>
        <v>211.20000000000002</v>
      </c>
      <c r="N154" s="33" t="s">
        <v>188</v>
      </c>
      <c r="O154" s="35" t="s">
        <v>185</v>
      </c>
      <c r="P154" s="33" t="s">
        <v>191</v>
      </c>
      <c r="Q154" s="31">
        <f>IFERROR((VLOOKUP(Transactions[[#This Row],[Product/ Service Name]],Products[[Product/ Service Name]:[Unit Sales Price]],4,FALSE))*Transactions[[#This Row],[Quantity Sold]],"-")</f>
        <v>160</v>
      </c>
      <c r="R154" s="31">
        <f>IFERROR(Transactions[[#This Row],[Net of Sale]]-Transactions[[#This Row],[COGS]],"-")</f>
        <v>32</v>
      </c>
      <c r="S154" s="31">
        <f>IFERROR(Transactions[[#This Row],[COGS]]*Assumptions!$C$1,"-")</f>
        <v>16</v>
      </c>
      <c r="T154" s="31">
        <f>IFERROR(Transactions[[#This Row],[Output VAT(Liability)]]-Transactions[[#This Row],[Input VAT (Assets)]],"-")</f>
        <v>3.2000000000000028</v>
      </c>
    </row>
    <row r="155" spans="2:20" x14ac:dyDescent="0.3">
      <c r="B155" s="55">
        <v>45742</v>
      </c>
      <c r="C155" s="50">
        <f>MONTH(Transactions[[#This Row],[Date]])</f>
        <v>3</v>
      </c>
      <c r="D155" s="50" t="s">
        <v>213</v>
      </c>
      <c r="E155" s="50" t="s">
        <v>13</v>
      </c>
      <c r="F155" s="33" t="s">
        <v>45</v>
      </c>
      <c r="G155" s="33" t="s">
        <v>106</v>
      </c>
      <c r="H155" s="33" t="s">
        <v>169</v>
      </c>
      <c r="I155" s="33">
        <v>20</v>
      </c>
      <c r="J155" s="24">
        <f>IFERROR(VLOOKUP(Transactions[[#This Row],[Product/ Service Name]],Products[[Product/ Service Name]:[Unit Sales Price]],10,FALSE),"-")</f>
        <v>4.8</v>
      </c>
      <c r="K155" s="27">
        <f>IFERROR(Transactions[[#This Row],[Unit Price]]*Transactions[[#This Row],[Quantity Sold]],"-")</f>
        <v>96</v>
      </c>
      <c r="L155" s="31">
        <f>IFERROR(Transactions[[#This Row],[Net of Sale]]*Assumptions!$C$1,"-")</f>
        <v>9.6000000000000014</v>
      </c>
      <c r="M155" s="31">
        <f>IFERROR(Transactions[[#This Row],[Net of Sale]]*(1+Assumptions!$C$1),"-")</f>
        <v>105.60000000000001</v>
      </c>
      <c r="N155" s="33" t="s">
        <v>188</v>
      </c>
      <c r="O155" s="35" t="s">
        <v>181</v>
      </c>
      <c r="P155" s="33" t="s">
        <v>191</v>
      </c>
      <c r="Q155" s="31">
        <f>IFERROR((VLOOKUP(Transactions[[#This Row],[Product/ Service Name]],Products[[Product/ Service Name]:[Unit Sales Price]],4,FALSE))*Transactions[[#This Row],[Quantity Sold]],"-")</f>
        <v>80</v>
      </c>
      <c r="R155" s="31">
        <f>IFERROR(Transactions[[#This Row],[Net of Sale]]-Transactions[[#This Row],[COGS]],"-")</f>
        <v>16</v>
      </c>
      <c r="S155" s="31">
        <f>IFERROR(Transactions[[#This Row],[COGS]]*Assumptions!$C$1,"-")</f>
        <v>8</v>
      </c>
      <c r="T155" s="31">
        <f>IFERROR(Transactions[[#This Row],[Output VAT(Liability)]]-Transactions[[#This Row],[Input VAT (Assets)]],"-")</f>
        <v>1.6000000000000014</v>
      </c>
    </row>
    <row r="156" spans="2:20" x14ac:dyDescent="0.3">
      <c r="B156" s="55">
        <v>45742</v>
      </c>
      <c r="C156" s="50">
        <f>MONTH(Transactions[[#This Row],[Date]])</f>
        <v>3</v>
      </c>
      <c r="D156" s="50" t="s">
        <v>213</v>
      </c>
      <c r="E156" s="50" t="s">
        <v>13</v>
      </c>
      <c r="F156" s="33" t="s">
        <v>46</v>
      </c>
      <c r="G156" s="33" t="s">
        <v>106</v>
      </c>
      <c r="H156" s="33" t="s">
        <v>170</v>
      </c>
      <c r="I156" s="33">
        <v>20</v>
      </c>
      <c r="J156" s="24">
        <f>IFERROR(VLOOKUP(Transactions[[#This Row],[Product/ Service Name]],Products[[Product/ Service Name]:[Unit Sales Price]],10,FALSE),"-")</f>
        <v>3</v>
      </c>
      <c r="K156" s="27">
        <f>IFERROR(Transactions[[#This Row],[Unit Price]]*Transactions[[#This Row],[Quantity Sold]],"-")</f>
        <v>60</v>
      </c>
      <c r="L156" s="31">
        <f>IFERROR(Transactions[[#This Row],[Net of Sale]]*Assumptions!$C$1,"-")</f>
        <v>6</v>
      </c>
      <c r="M156" s="31">
        <f>IFERROR(Transactions[[#This Row],[Net of Sale]]*(1+Assumptions!$C$1),"-")</f>
        <v>66</v>
      </c>
      <c r="N156" s="33" t="s">
        <v>188</v>
      </c>
      <c r="O156" s="35" t="s">
        <v>182</v>
      </c>
      <c r="P156" s="33" t="s">
        <v>191</v>
      </c>
      <c r="Q156" s="31">
        <f>IFERROR((VLOOKUP(Transactions[[#This Row],[Product/ Service Name]],Products[[Product/ Service Name]:[Unit Sales Price]],4,FALSE))*Transactions[[#This Row],[Quantity Sold]],"-")</f>
        <v>50</v>
      </c>
      <c r="R156" s="31">
        <f>IFERROR(Transactions[[#This Row],[Net of Sale]]-Transactions[[#This Row],[COGS]],"-")</f>
        <v>10</v>
      </c>
      <c r="S156" s="31">
        <f>IFERROR(Transactions[[#This Row],[COGS]]*Assumptions!$C$1,"-")</f>
        <v>5</v>
      </c>
      <c r="T156" s="31">
        <f>IFERROR(Transactions[[#This Row],[Output VAT(Liability)]]-Transactions[[#This Row],[Input VAT (Assets)]],"-")</f>
        <v>1</v>
      </c>
    </row>
    <row r="157" spans="2:20" x14ac:dyDescent="0.3">
      <c r="B157" s="55">
        <v>45744</v>
      </c>
      <c r="C157" s="50">
        <f>MONTH(Transactions[[#This Row],[Date]])</f>
        <v>3</v>
      </c>
      <c r="D157" s="50" t="s">
        <v>213</v>
      </c>
      <c r="E157" s="50" t="s">
        <v>13</v>
      </c>
      <c r="F157" s="33" t="s">
        <v>47</v>
      </c>
      <c r="G157" s="33" t="s">
        <v>106</v>
      </c>
      <c r="H157" s="33" t="s">
        <v>171</v>
      </c>
      <c r="I157" s="33">
        <v>20</v>
      </c>
      <c r="J157" s="24">
        <f>IFERROR(VLOOKUP(Transactions[[#This Row],[Product/ Service Name]],Products[[Product/ Service Name]:[Unit Sales Price]],10,FALSE),"-")</f>
        <v>48</v>
      </c>
      <c r="K157" s="27">
        <f>IFERROR(Transactions[[#This Row],[Unit Price]]*Transactions[[#This Row],[Quantity Sold]],"-")</f>
        <v>960</v>
      </c>
      <c r="L157" s="31">
        <f>IFERROR(Transactions[[#This Row],[Net of Sale]]*Assumptions!$C$1,"-")</f>
        <v>96</v>
      </c>
      <c r="M157" s="31">
        <f>IFERROR(Transactions[[#This Row],[Net of Sale]]*(1+Assumptions!$C$1),"-")</f>
        <v>1056</v>
      </c>
      <c r="N157" s="33" t="s">
        <v>190</v>
      </c>
      <c r="O157" s="35" t="s">
        <v>184</v>
      </c>
      <c r="P157" s="33" t="s">
        <v>191</v>
      </c>
      <c r="Q157" s="31">
        <f>IFERROR((VLOOKUP(Transactions[[#This Row],[Product/ Service Name]],Products[[Product/ Service Name]:[Unit Sales Price]],4,FALSE))*Transactions[[#This Row],[Quantity Sold]],"-")</f>
        <v>800</v>
      </c>
      <c r="R157" s="31">
        <f>IFERROR(Transactions[[#This Row],[Net of Sale]]-Transactions[[#This Row],[COGS]],"-")</f>
        <v>160</v>
      </c>
      <c r="S157" s="31">
        <f>IFERROR(Transactions[[#This Row],[COGS]]*Assumptions!$C$1,"-")</f>
        <v>80</v>
      </c>
      <c r="T157" s="31">
        <f>IFERROR(Transactions[[#This Row],[Output VAT(Liability)]]-Transactions[[#This Row],[Input VAT (Assets)]],"-")</f>
        <v>16</v>
      </c>
    </row>
    <row r="158" spans="2:20" x14ac:dyDescent="0.3">
      <c r="B158" s="55">
        <v>45744</v>
      </c>
      <c r="C158" s="50">
        <f>MONTH(Transactions[[#This Row],[Date]])</f>
        <v>3</v>
      </c>
      <c r="D158" s="50" t="s">
        <v>213</v>
      </c>
      <c r="E158" s="50" t="s">
        <v>13</v>
      </c>
      <c r="F158" s="33" t="s">
        <v>48</v>
      </c>
      <c r="G158" s="33" t="s">
        <v>106</v>
      </c>
      <c r="H158" s="33" t="s">
        <v>172</v>
      </c>
      <c r="I158" s="33">
        <v>20</v>
      </c>
      <c r="J158" s="24">
        <f>IFERROR(VLOOKUP(Transactions[[#This Row],[Product/ Service Name]],Products[[Product/ Service Name]:[Unit Sales Price]],10,FALSE),"-")</f>
        <v>15.6</v>
      </c>
      <c r="K158" s="27">
        <f>IFERROR(Transactions[[#This Row],[Unit Price]]*Transactions[[#This Row],[Quantity Sold]],"-")</f>
        <v>312</v>
      </c>
      <c r="L158" s="31">
        <f>IFERROR(Transactions[[#This Row],[Net of Sale]]*Assumptions!$C$1,"-")</f>
        <v>31.200000000000003</v>
      </c>
      <c r="M158" s="31">
        <f>IFERROR(Transactions[[#This Row],[Net of Sale]]*(1+Assumptions!$C$1),"-")</f>
        <v>343.20000000000005</v>
      </c>
      <c r="N158" s="33" t="s">
        <v>190</v>
      </c>
      <c r="O158" s="35" t="s">
        <v>183</v>
      </c>
      <c r="P158" s="33" t="s">
        <v>192</v>
      </c>
      <c r="Q158" s="31">
        <f>IFERROR((VLOOKUP(Transactions[[#This Row],[Product/ Service Name]],Products[[Product/ Service Name]:[Unit Sales Price]],4,FALSE))*Transactions[[#This Row],[Quantity Sold]],"-")</f>
        <v>260</v>
      </c>
      <c r="R158" s="31">
        <f>IFERROR(Transactions[[#This Row],[Net of Sale]]-Transactions[[#This Row],[COGS]],"-")</f>
        <v>52</v>
      </c>
      <c r="S158" s="31">
        <f>IFERROR(Transactions[[#This Row],[COGS]]*Assumptions!$C$1,"-")</f>
        <v>26</v>
      </c>
      <c r="T158" s="31">
        <f>IFERROR(Transactions[[#This Row],[Output VAT(Liability)]]-Transactions[[#This Row],[Input VAT (Assets)]],"-")</f>
        <v>5.2000000000000028</v>
      </c>
    </row>
    <row r="159" spans="2:20" x14ac:dyDescent="0.3">
      <c r="B159" s="55">
        <v>45744</v>
      </c>
      <c r="C159" s="50">
        <f>MONTH(Transactions[[#This Row],[Date]])</f>
        <v>3</v>
      </c>
      <c r="D159" s="50" t="s">
        <v>213</v>
      </c>
      <c r="E159" s="50" t="s">
        <v>13</v>
      </c>
      <c r="F159" s="33" t="s">
        <v>49</v>
      </c>
      <c r="G159" s="33" t="s">
        <v>106</v>
      </c>
      <c r="H159" s="33" t="s">
        <v>167</v>
      </c>
      <c r="I159" s="33">
        <v>20</v>
      </c>
      <c r="J159" s="24">
        <f>IFERROR(VLOOKUP(Transactions[[#This Row],[Product/ Service Name]],Products[[Product/ Service Name]:[Unit Sales Price]],10,FALSE),"-")</f>
        <v>18</v>
      </c>
      <c r="K159" s="27">
        <f>IFERROR(Transactions[[#This Row],[Unit Price]]*Transactions[[#This Row],[Quantity Sold]],"-")</f>
        <v>360</v>
      </c>
      <c r="L159" s="31">
        <f>IFERROR(Transactions[[#This Row],[Net of Sale]]*Assumptions!$C$1,"-")</f>
        <v>36</v>
      </c>
      <c r="M159" s="31">
        <f>IFERROR(Transactions[[#This Row],[Net of Sale]]*(1+Assumptions!$C$1),"-")</f>
        <v>396.00000000000006</v>
      </c>
      <c r="N159" s="33" t="s">
        <v>190</v>
      </c>
      <c r="O159" s="35" t="s">
        <v>185</v>
      </c>
      <c r="P159" s="33" t="s">
        <v>192</v>
      </c>
      <c r="Q159" s="31">
        <f>IFERROR((VLOOKUP(Transactions[[#This Row],[Product/ Service Name]],Products[[Product/ Service Name]:[Unit Sales Price]],4,FALSE))*Transactions[[#This Row],[Quantity Sold]],"-")</f>
        <v>300</v>
      </c>
      <c r="R159" s="31">
        <f>IFERROR(Transactions[[#This Row],[Net of Sale]]-Transactions[[#This Row],[COGS]],"-")</f>
        <v>60</v>
      </c>
      <c r="S159" s="31">
        <f>IFERROR(Transactions[[#This Row],[COGS]]*Assumptions!$C$1,"-")</f>
        <v>30</v>
      </c>
      <c r="T159" s="31">
        <f>IFERROR(Transactions[[#This Row],[Output VAT(Liability)]]-Transactions[[#This Row],[Input VAT (Assets)]],"-")</f>
        <v>6</v>
      </c>
    </row>
    <row r="160" spans="2:20" x14ac:dyDescent="0.3">
      <c r="B160" s="55">
        <v>45745</v>
      </c>
      <c r="C160" s="50">
        <f>MONTH(Transactions[[#This Row],[Date]])</f>
        <v>3</v>
      </c>
      <c r="D160" s="50" t="s">
        <v>213</v>
      </c>
      <c r="E160" s="50" t="s">
        <v>13</v>
      </c>
      <c r="F160" s="33" t="s">
        <v>86</v>
      </c>
      <c r="G160" s="33" t="s">
        <v>106</v>
      </c>
      <c r="H160" s="33" t="s">
        <v>168</v>
      </c>
      <c r="I160" s="33">
        <v>20</v>
      </c>
      <c r="J160" s="24">
        <f>IFERROR(VLOOKUP(Transactions[[#This Row],[Product/ Service Name]],Products[[Product/ Service Name]:[Unit Sales Price]],10,FALSE),"-")</f>
        <v>36</v>
      </c>
      <c r="K160" s="27">
        <f>IFERROR(Transactions[[#This Row],[Unit Price]]*Transactions[[#This Row],[Quantity Sold]],"-")</f>
        <v>720</v>
      </c>
      <c r="L160" s="31">
        <f>IFERROR(Transactions[[#This Row],[Net of Sale]]*Assumptions!$C$1,"-")</f>
        <v>72</v>
      </c>
      <c r="M160" s="31">
        <f>IFERROR(Transactions[[#This Row],[Net of Sale]]*(1+Assumptions!$C$1),"-")</f>
        <v>792.00000000000011</v>
      </c>
      <c r="N160" s="33" t="s">
        <v>190</v>
      </c>
      <c r="O160" s="35" t="s">
        <v>181</v>
      </c>
      <c r="P160" s="33" t="s">
        <v>191</v>
      </c>
      <c r="Q160" s="31">
        <f>IFERROR((VLOOKUP(Transactions[[#This Row],[Product/ Service Name]],Products[[Product/ Service Name]:[Unit Sales Price]],4,FALSE))*Transactions[[#This Row],[Quantity Sold]],"-")</f>
        <v>600</v>
      </c>
      <c r="R160" s="31">
        <f>IFERROR(Transactions[[#This Row],[Net of Sale]]-Transactions[[#This Row],[COGS]],"-")</f>
        <v>120</v>
      </c>
      <c r="S160" s="31">
        <f>IFERROR(Transactions[[#This Row],[COGS]]*Assumptions!$C$1,"-")</f>
        <v>60</v>
      </c>
      <c r="T160" s="31">
        <f>IFERROR(Transactions[[#This Row],[Output VAT(Liability)]]-Transactions[[#This Row],[Input VAT (Assets)]],"-")</f>
        <v>12</v>
      </c>
    </row>
    <row r="161" spans="2:20" x14ac:dyDescent="0.3">
      <c r="B161" s="55">
        <v>45746</v>
      </c>
      <c r="C161" s="50">
        <f>MONTH(Transactions[[#This Row],[Date]])</f>
        <v>3</v>
      </c>
      <c r="D161" s="50" t="s">
        <v>213</v>
      </c>
      <c r="E161" s="50" t="s">
        <v>14</v>
      </c>
      <c r="F161" s="33" t="s">
        <v>96</v>
      </c>
      <c r="G161" s="33" t="s">
        <v>106</v>
      </c>
      <c r="H161" s="33" t="s">
        <v>169</v>
      </c>
      <c r="I161" s="33">
        <v>20</v>
      </c>
      <c r="J161" s="24">
        <f>IFERROR(VLOOKUP(Transactions[[#This Row],[Product/ Service Name]],Products[[Product/ Service Name]:[Unit Sales Price]],10,FALSE),"-")</f>
        <v>24</v>
      </c>
      <c r="K161" s="27">
        <f>IFERROR(Transactions[[#This Row],[Unit Price]]*Transactions[[#This Row],[Quantity Sold]],"-")</f>
        <v>480</v>
      </c>
      <c r="L161" s="31">
        <f>IFERROR(Transactions[[#This Row],[Net of Sale]]*Assumptions!$C$1,"-")</f>
        <v>48</v>
      </c>
      <c r="M161" s="31">
        <f>IFERROR(Transactions[[#This Row],[Net of Sale]]*(1+Assumptions!$C$1),"-")</f>
        <v>528</v>
      </c>
      <c r="N161" s="33" t="s">
        <v>190</v>
      </c>
      <c r="O161" s="35" t="s">
        <v>183</v>
      </c>
      <c r="P161" s="33" t="s">
        <v>191</v>
      </c>
      <c r="Q161" s="31">
        <f>IFERROR((VLOOKUP(Transactions[[#This Row],[Product/ Service Name]],Products[[Product/ Service Name]:[Unit Sales Price]],4,FALSE))*Transactions[[#This Row],[Quantity Sold]],"-")</f>
        <v>400</v>
      </c>
      <c r="R161" s="31">
        <f>IFERROR(Transactions[[#This Row],[Net of Sale]]-Transactions[[#This Row],[COGS]],"-")</f>
        <v>80</v>
      </c>
      <c r="S161" s="31">
        <f>IFERROR(Transactions[[#This Row],[COGS]]*Assumptions!$C$1,"-")</f>
        <v>40</v>
      </c>
      <c r="T161" s="31">
        <f>IFERROR(Transactions[[#This Row],[Output VAT(Liability)]]-Transactions[[#This Row],[Input VAT (Assets)]],"-")</f>
        <v>8</v>
      </c>
    </row>
    <row r="162" spans="2:20" x14ac:dyDescent="0.3">
      <c r="B162" s="55">
        <v>45746</v>
      </c>
      <c r="C162" s="50">
        <f>MONTH(Transactions[[#This Row],[Date]])</f>
        <v>3</v>
      </c>
      <c r="D162" s="50" t="s">
        <v>213</v>
      </c>
      <c r="E162" s="50" t="s">
        <v>14</v>
      </c>
      <c r="F162" s="33" t="s">
        <v>97</v>
      </c>
      <c r="G162" s="33" t="s">
        <v>106</v>
      </c>
      <c r="H162" s="33" t="s">
        <v>170</v>
      </c>
      <c r="I162" s="33">
        <v>20</v>
      </c>
      <c r="J162" s="24">
        <f>IFERROR(VLOOKUP(Transactions[[#This Row],[Product/ Service Name]],Products[[Product/ Service Name]:[Unit Sales Price]],10,FALSE),"-")</f>
        <v>24</v>
      </c>
      <c r="K162" s="27">
        <f>IFERROR(Transactions[[#This Row],[Unit Price]]*Transactions[[#This Row],[Quantity Sold]],"-")</f>
        <v>480</v>
      </c>
      <c r="L162" s="31">
        <f>IFERROR(Transactions[[#This Row],[Net of Sale]]*Assumptions!$C$1,"-")</f>
        <v>48</v>
      </c>
      <c r="M162" s="31">
        <f>IFERROR(Transactions[[#This Row],[Net of Sale]]*(1+Assumptions!$C$1),"-")</f>
        <v>528</v>
      </c>
      <c r="N162" s="33" t="s">
        <v>190</v>
      </c>
      <c r="O162" s="35" t="s">
        <v>177</v>
      </c>
      <c r="P162" s="33" t="s">
        <v>191</v>
      </c>
      <c r="Q162" s="31">
        <f>IFERROR((VLOOKUP(Transactions[[#This Row],[Product/ Service Name]],Products[[Product/ Service Name]:[Unit Sales Price]],4,FALSE))*Transactions[[#This Row],[Quantity Sold]],"-")</f>
        <v>400</v>
      </c>
      <c r="R162" s="31">
        <f>IFERROR(Transactions[[#This Row],[Net of Sale]]-Transactions[[#This Row],[COGS]],"-")</f>
        <v>80</v>
      </c>
      <c r="S162" s="31">
        <f>IFERROR(Transactions[[#This Row],[COGS]]*Assumptions!$C$1,"-")</f>
        <v>40</v>
      </c>
      <c r="T162" s="31">
        <f>IFERROR(Transactions[[#This Row],[Output VAT(Liability)]]-Transactions[[#This Row],[Input VAT (Assets)]],"-")</f>
        <v>8</v>
      </c>
    </row>
    <row r="163" spans="2:20" x14ac:dyDescent="0.3">
      <c r="B163" s="55">
        <v>45747</v>
      </c>
      <c r="C163" s="50">
        <f>MONTH(Transactions[[#This Row],[Date]])</f>
        <v>3</v>
      </c>
      <c r="D163" s="50" t="s">
        <v>213</v>
      </c>
      <c r="E163" s="50" t="s">
        <v>14</v>
      </c>
      <c r="F163" s="33" t="s">
        <v>98</v>
      </c>
      <c r="G163" s="33" t="s">
        <v>106</v>
      </c>
      <c r="H163" s="33" t="s">
        <v>171</v>
      </c>
      <c r="I163" s="33">
        <v>20</v>
      </c>
      <c r="J163" s="24">
        <f>IFERROR(VLOOKUP(Transactions[[#This Row],[Product/ Service Name]],Products[[Product/ Service Name]:[Unit Sales Price]],10,FALSE),"-")</f>
        <v>7.1999999999999993</v>
      </c>
      <c r="K163" s="27">
        <f>IFERROR(Transactions[[#This Row],[Unit Price]]*Transactions[[#This Row],[Quantity Sold]],"-")</f>
        <v>144</v>
      </c>
      <c r="L163" s="31">
        <f>IFERROR(Transactions[[#This Row],[Net of Sale]]*Assumptions!$C$1,"-")</f>
        <v>14.4</v>
      </c>
      <c r="M163" s="31">
        <f>IFERROR(Transactions[[#This Row],[Net of Sale]]*(1+Assumptions!$C$1),"-")</f>
        <v>158.4</v>
      </c>
      <c r="N163" s="33" t="s">
        <v>189</v>
      </c>
      <c r="O163" s="35" t="s">
        <v>184</v>
      </c>
      <c r="P163" s="33" t="s">
        <v>191</v>
      </c>
      <c r="Q163" s="31">
        <f>IFERROR((VLOOKUP(Transactions[[#This Row],[Product/ Service Name]],Products[[Product/ Service Name]:[Unit Sales Price]],4,FALSE))*Transactions[[#This Row],[Quantity Sold]],"-")</f>
        <v>120</v>
      </c>
      <c r="R163" s="31">
        <f>IFERROR(Transactions[[#This Row],[Net of Sale]]-Transactions[[#This Row],[COGS]],"-")</f>
        <v>24</v>
      </c>
      <c r="S163" s="31">
        <f>IFERROR(Transactions[[#This Row],[COGS]]*Assumptions!$C$1,"-")</f>
        <v>12</v>
      </c>
      <c r="T163" s="31">
        <f>IFERROR(Transactions[[#This Row],[Output VAT(Liability)]]-Transactions[[#This Row],[Input VAT (Assets)]],"-")</f>
        <v>2.4000000000000004</v>
      </c>
    </row>
    <row r="164" spans="2:20" x14ac:dyDescent="0.3">
      <c r="B164" s="55">
        <v>45748</v>
      </c>
      <c r="C164" s="50">
        <f>MONTH(Transactions[[#This Row],[Date]])</f>
        <v>4</v>
      </c>
      <c r="D164" s="50" t="s">
        <v>214</v>
      </c>
      <c r="E164" s="50" t="s">
        <v>14</v>
      </c>
      <c r="F164" s="33" t="s">
        <v>99</v>
      </c>
      <c r="G164" s="33" t="s">
        <v>106</v>
      </c>
      <c r="H164" s="33" t="s">
        <v>172</v>
      </c>
      <c r="I164" s="33">
        <v>20</v>
      </c>
      <c r="J164" s="24">
        <f>IFERROR(VLOOKUP(Transactions[[#This Row],[Product/ Service Name]],Products[[Product/ Service Name]:[Unit Sales Price]],10,FALSE),"-")</f>
        <v>7.1999999999999993</v>
      </c>
      <c r="K164" s="27">
        <f>IFERROR(Transactions[[#This Row],[Unit Price]]*Transactions[[#This Row],[Quantity Sold]],"-")</f>
        <v>144</v>
      </c>
      <c r="L164" s="31">
        <f>IFERROR(Transactions[[#This Row],[Net of Sale]]*Assumptions!$C$1,"-")</f>
        <v>14.4</v>
      </c>
      <c r="M164" s="31">
        <f>IFERROR(Transactions[[#This Row],[Net of Sale]]*(1+Assumptions!$C$1),"-")</f>
        <v>158.4</v>
      </c>
      <c r="N164" s="33" t="s">
        <v>190</v>
      </c>
      <c r="O164" s="35" t="s">
        <v>178</v>
      </c>
      <c r="P164" s="33" t="s">
        <v>191</v>
      </c>
      <c r="Q164" s="31">
        <f>IFERROR((VLOOKUP(Transactions[[#This Row],[Product/ Service Name]],Products[[Product/ Service Name]:[Unit Sales Price]],4,FALSE))*Transactions[[#This Row],[Quantity Sold]],"-")</f>
        <v>120</v>
      </c>
      <c r="R164" s="31">
        <f>IFERROR(Transactions[[#This Row],[Net of Sale]]-Transactions[[#This Row],[COGS]],"-")</f>
        <v>24</v>
      </c>
      <c r="S164" s="31">
        <f>IFERROR(Transactions[[#This Row],[COGS]]*Assumptions!$C$1,"-")</f>
        <v>12</v>
      </c>
      <c r="T164" s="31">
        <f>IFERROR(Transactions[[#This Row],[Output VAT(Liability)]]-Transactions[[#This Row],[Input VAT (Assets)]],"-")</f>
        <v>2.4000000000000004</v>
      </c>
    </row>
    <row r="165" spans="2:20" x14ac:dyDescent="0.3">
      <c r="B165" s="55">
        <v>45748</v>
      </c>
      <c r="C165" s="50">
        <f>MONTH(Transactions[[#This Row],[Date]])</f>
        <v>4</v>
      </c>
      <c r="D165" s="50" t="s">
        <v>214</v>
      </c>
      <c r="E165" s="50" t="s">
        <v>14</v>
      </c>
      <c r="F165" s="33" t="s">
        <v>100</v>
      </c>
      <c r="G165" s="33" t="s">
        <v>106</v>
      </c>
      <c r="H165" s="33" t="s">
        <v>167</v>
      </c>
      <c r="I165" s="33">
        <v>20</v>
      </c>
      <c r="J165" s="24">
        <f>IFERROR(VLOOKUP(Transactions[[#This Row],[Product/ Service Name]],Products[[Product/ Service Name]:[Unit Sales Price]],10,FALSE),"-")</f>
        <v>7.1999999999999993</v>
      </c>
      <c r="K165" s="27">
        <f>IFERROR(Transactions[[#This Row],[Unit Price]]*Transactions[[#This Row],[Quantity Sold]],"-")</f>
        <v>144</v>
      </c>
      <c r="L165" s="31">
        <f>IFERROR(Transactions[[#This Row],[Net of Sale]]*Assumptions!$C$1,"-")</f>
        <v>14.4</v>
      </c>
      <c r="M165" s="31">
        <f>IFERROR(Transactions[[#This Row],[Net of Sale]]*(1+Assumptions!$C$1),"-")</f>
        <v>158.4</v>
      </c>
      <c r="N165" s="33" t="s">
        <v>186</v>
      </c>
      <c r="O165" s="35" t="s">
        <v>183</v>
      </c>
      <c r="P165" s="33" t="s">
        <v>192</v>
      </c>
      <c r="Q165" s="31">
        <f>IFERROR((VLOOKUP(Transactions[[#This Row],[Product/ Service Name]],Products[[Product/ Service Name]:[Unit Sales Price]],4,FALSE))*Transactions[[#This Row],[Quantity Sold]],"-")</f>
        <v>120</v>
      </c>
      <c r="R165" s="31">
        <f>IFERROR(Transactions[[#This Row],[Net of Sale]]-Transactions[[#This Row],[COGS]],"-")</f>
        <v>24</v>
      </c>
      <c r="S165" s="31">
        <f>IFERROR(Transactions[[#This Row],[COGS]]*Assumptions!$C$1,"-")</f>
        <v>12</v>
      </c>
      <c r="T165" s="31">
        <f>IFERROR(Transactions[[#This Row],[Output VAT(Liability)]]-Transactions[[#This Row],[Input VAT (Assets)]],"-")</f>
        <v>2.4000000000000004</v>
      </c>
    </row>
    <row r="166" spans="2:20" x14ac:dyDescent="0.3">
      <c r="B166" s="55">
        <v>45748</v>
      </c>
      <c r="C166" s="50">
        <f>MONTH(Transactions[[#This Row],[Date]])</f>
        <v>4</v>
      </c>
      <c r="D166" s="50" t="s">
        <v>214</v>
      </c>
      <c r="E166" s="50" t="s">
        <v>14</v>
      </c>
      <c r="F166" s="33" t="s">
        <v>101</v>
      </c>
      <c r="G166" s="33" t="s">
        <v>106</v>
      </c>
      <c r="H166" s="33" t="s">
        <v>168</v>
      </c>
      <c r="I166" s="33">
        <v>20</v>
      </c>
      <c r="J166" s="24">
        <f>IFERROR(VLOOKUP(Transactions[[#This Row],[Product/ Service Name]],Products[[Product/ Service Name]:[Unit Sales Price]],10,FALSE),"-")</f>
        <v>7.1999999999999993</v>
      </c>
      <c r="K166" s="27">
        <f>IFERROR(Transactions[[#This Row],[Unit Price]]*Transactions[[#This Row],[Quantity Sold]],"-")</f>
        <v>144</v>
      </c>
      <c r="L166" s="31">
        <f>IFERROR(Transactions[[#This Row],[Net of Sale]]*Assumptions!$C$1,"-")</f>
        <v>14.4</v>
      </c>
      <c r="M166" s="31">
        <f>IFERROR(Transactions[[#This Row],[Net of Sale]]*(1+Assumptions!$C$1),"-")</f>
        <v>158.4</v>
      </c>
      <c r="N166" s="33" t="s">
        <v>186</v>
      </c>
      <c r="O166" s="35" t="s">
        <v>179</v>
      </c>
      <c r="P166" s="33" t="s">
        <v>192</v>
      </c>
      <c r="Q166" s="31">
        <f>IFERROR((VLOOKUP(Transactions[[#This Row],[Product/ Service Name]],Products[[Product/ Service Name]:[Unit Sales Price]],4,FALSE))*Transactions[[#This Row],[Quantity Sold]],"-")</f>
        <v>120</v>
      </c>
      <c r="R166" s="31">
        <f>IFERROR(Transactions[[#This Row],[Net of Sale]]-Transactions[[#This Row],[COGS]],"-")</f>
        <v>24</v>
      </c>
      <c r="S166" s="31">
        <f>IFERROR(Transactions[[#This Row],[COGS]]*Assumptions!$C$1,"-")</f>
        <v>12</v>
      </c>
      <c r="T166" s="31">
        <f>IFERROR(Transactions[[#This Row],[Output VAT(Liability)]]-Transactions[[#This Row],[Input VAT (Assets)]],"-")</f>
        <v>2.4000000000000004</v>
      </c>
    </row>
    <row r="167" spans="2:20" x14ac:dyDescent="0.3">
      <c r="B167" s="55">
        <v>45748</v>
      </c>
      <c r="C167" s="50">
        <f>MONTH(Transactions[[#This Row],[Date]])</f>
        <v>4</v>
      </c>
      <c r="D167" s="50" t="s">
        <v>214</v>
      </c>
      <c r="E167" s="50" t="s">
        <v>14</v>
      </c>
      <c r="F167" s="33" t="s">
        <v>102</v>
      </c>
      <c r="G167" s="33" t="s">
        <v>106</v>
      </c>
      <c r="H167" s="33" t="s">
        <v>169</v>
      </c>
      <c r="I167" s="33">
        <v>20</v>
      </c>
      <c r="J167" s="24">
        <f>IFERROR(VLOOKUP(Transactions[[#This Row],[Product/ Service Name]],Products[[Product/ Service Name]:[Unit Sales Price]],10,FALSE),"-")</f>
        <v>6</v>
      </c>
      <c r="K167" s="27">
        <f>IFERROR(Transactions[[#This Row],[Unit Price]]*Transactions[[#This Row],[Quantity Sold]],"-")</f>
        <v>120</v>
      </c>
      <c r="L167" s="31">
        <f>IFERROR(Transactions[[#This Row],[Net of Sale]]*Assumptions!$C$1,"-")</f>
        <v>12</v>
      </c>
      <c r="M167" s="31">
        <f>IFERROR(Transactions[[#This Row],[Net of Sale]]*(1+Assumptions!$C$1),"-")</f>
        <v>132</v>
      </c>
      <c r="N167" s="33" t="s">
        <v>186</v>
      </c>
      <c r="O167" s="35" t="s">
        <v>182</v>
      </c>
      <c r="P167" s="33" t="s">
        <v>191</v>
      </c>
      <c r="Q167" s="31">
        <f>IFERROR((VLOOKUP(Transactions[[#This Row],[Product/ Service Name]],Products[[Product/ Service Name]:[Unit Sales Price]],4,FALSE))*Transactions[[#This Row],[Quantity Sold]],"-")</f>
        <v>100</v>
      </c>
      <c r="R167" s="31">
        <f>IFERROR(Transactions[[#This Row],[Net of Sale]]-Transactions[[#This Row],[COGS]],"-")</f>
        <v>20</v>
      </c>
      <c r="S167" s="31">
        <f>IFERROR(Transactions[[#This Row],[COGS]]*Assumptions!$C$1,"-")</f>
        <v>10</v>
      </c>
      <c r="T167" s="31">
        <f>IFERROR(Transactions[[#This Row],[Output VAT(Liability)]]-Transactions[[#This Row],[Input VAT (Assets)]],"-")</f>
        <v>2</v>
      </c>
    </row>
    <row r="168" spans="2:20" x14ac:dyDescent="0.3">
      <c r="B168" s="55">
        <v>45748</v>
      </c>
      <c r="C168" s="50">
        <f>MONTH(Transactions[[#This Row],[Date]])</f>
        <v>4</v>
      </c>
      <c r="D168" s="50" t="s">
        <v>214</v>
      </c>
      <c r="E168" s="50" t="s">
        <v>14</v>
      </c>
      <c r="F168" s="33" t="s">
        <v>103</v>
      </c>
      <c r="G168" s="33" t="s">
        <v>106</v>
      </c>
      <c r="H168" s="33" t="s">
        <v>170</v>
      </c>
      <c r="I168" s="33">
        <v>20</v>
      </c>
      <c r="J168" s="24">
        <f>IFERROR(VLOOKUP(Transactions[[#This Row],[Product/ Service Name]],Products[[Product/ Service Name]:[Unit Sales Price]],10,FALSE),"-")</f>
        <v>6</v>
      </c>
      <c r="K168" s="27">
        <f>IFERROR(Transactions[[#This Row],[Unit Price]]*Transactions[[#This Row],[Quantity Sold]],"-")</f>
        <v>120</v>
      </c>
      <c r="L168" s="31">
        <f>IFERROR(Transactions[[#This Row],[Net of Sale]]*Assumptions!$C$1,"-")</f>
        <v>12</v>
      </c>
      <c r="M168" s="31">
        <f>IFERROR(Transactions[[#This Row],[Net of Sale]]*(1+Assumptions!$C$1),"-")</f>
        <v>132</v>
      </c>
      <c r="N168" s="33" t="s">
        <v>187</v>
      </c>
      <c r="O168" s="35" t="s">
        <v>180</v>
      </c>
      <c r="P168" s="33" t="s">
        <v>191</v>
      </c>
      <c r="Q168" s="31">
        <f>IFERROR((VLOOKUP(Transactions[[#This Row],[Product/ Service Name]],Products[[Product/ Service Name]:[Unit Sales Price]],4,FALSE))*Transactions[[#This Row],[Quantity Sold]],"-")</f>
        <v>100</v>
      </c>
      <c r="R168" s="31">
        <f>IFERROR(Transactions[[#This Row],[Net of Sale]]-Transactions[[#This Row],[COGS]],"-")</f>
        <v>20</v>
      </c>
      <c r="S168" s="31">
        <f>IFERROR(Transactions[[#This Row],[COGS]]*Assumptions!$C$1,"-")</f>
        <v>10</v>
      </c>
      <c r="T168" s="31">
        <f>IFERROR(Transactions[[#This Row],[Output VAT(Liability)]]-Transactions[[#This Row],[Input VAT (Assets)]],"-")</f>
        <v>2</v>
      </c>
    </row>
    <row r="169" spans="2:20" x14ac:dyDescent="0.3">
      <c r="B169" s="55">
        <v>45749</v>
      </c>
      <c r="C169" s="50">
        <f>MONTH(Transactions[[#This Row],[Date]])</f>
        <v>4</v>
      </c>
      <c r="D169" s="50" t="s">
        <v>214</v>
      </c>
      <c r="E169" s="50" t="s">
        <v>14</v>
      </c>
      <c r="F169" s="33" t="s">
        <v>104</v>
      </c>
      <c r="G169" s="33" t="s">
        <v>106</v>
      </c>
      <c r="H169" s="33" t="s">
        <v>171</v>
      </c>
      <c r="I169" s="33">
        <v>20</v>
      </c>
      <c r="J169" s="24">
        <f>IFERROR(VLOOKUP(Transactions[[#This Row],[Product/ Service Name]],Products[[Product/ Service Name]:[Unit Sales Price]],10,FALSE),"-")</f>
        <v>6</v>
      </c>
      <c r="K169" s="27">
        <f>IFERROR(Transactions[[#This Row],[Unit Price]]*Transactions[[#This Row],[Quantity Sold]],"-")</f>
        <v>120</v>
      </c>
      <c r="L169" s="31">
        <f>IFERROR(Transactions[[#This Row],[Net of Sale]]*Assumptions!$C$1,"-")</f>
        <v>12</v>
      </c>
      <c r="M169" s="31">
        <f>IFERROR(Transactions[[#This Row],[Net of Sale]]*(1+Assumptions!$C$1),"-")</f>
        <v>132</v>
      </c>
      <c r="N169" s="33" t="s">
        <v>187</v>
      </c>
      <c r="O169" s="35" t="s">
        <v>181</v>
      </c>
      <c r="P169" s="33" t="s">
        <v>191</v>
      </c>
      <c r="Q169" s="31">
        <f>IFERROR((VLOOKUP(Transactions[[#This Row],[Product/ Service Name]],Products[[Product/ Service Name]:[Unit Sales Price]],4,FALSE))*Transactions[[#This Row],[Quantity Sold]],"-")</f>
        <v>100</v>
      </c>
      <c r="R169" s="31">
        <f>IFERROR(Transactions[[#This Row],[Net of Sale]]-Transactions[[#This Row],[COGS]],"-")</f>
        <v>20</v>
      </c>
      <c r="S169" s="31">
        <f>IFERROR(Transactions[[#This Row],[COGS]]*Assumptions!$C$1,"-")</f>
        <v>10</v>
      </c>
      <c r="T169" s="31">
        <f>IFERROR(Transactions[[#This Row],[Output VAT(Liability)]]-Transactions[[#This Row],[Input VAT (Assets)]],"-")</f>
        <v>2</v>
      </c>
    </row>
    <row r="170" spans="2:20" x14ac:dyDescent="0.3">
      <c r="B170" s="55">
        <v>45749</v>
      </c>
      <c r="C170" s="50">
        <f>MONTH(Transactions[[#This Row],[Date]])</f>
        <v>4</v>
      </c>
      <c r="D170" s="50" t="s">
        <v>214</v>
      </c>
      <c r="E170" s="50" t="s">
        <v>14</v>
      </c>
      <c r="F170" s="33" t="s">
        <v>51</v>
      </c>
      <c r="G170" s="33" t="s">
        <v>106</v>
      </c>
      <c r="H170" s="33" t="s">
        <v>172</v>
      </c>
      <c r="I170" s="33">
        <v>20</v>
      </c>
      <c r="J170" s="24">
        <f>IFERROR(VLOOKUP(Transactions[[#This Row],[Product/ Service Name]],Products[[Product/ Service Name]:[Unit Sales Price]],10,FALSE),"-")</f>
        <v>9.6</v>
      </c>
      <c r="K170" s="27">
        <f>IFERROR(Transactions[[#This Row],[Unit Price]]*Transactions[[#This Row],[Quantity Sold]],"-")</f>
        <v>192</v>
      </c>
      <c r="L170" s="31">
        <f>IFERROR(Transactions[[#This Row],[Net of Sale]]*Assumptions!$C$1,"-")</f>
        <v>19.200000000000003</v>
      </c>
      <c r="M170" s="31">
        <f>IFERROR(Transactions[[#This Row],[Net of Sale]]*(1+Assumptions!$C$1),"-")</f>
        <v>211.20000000000002</v>
      </c>
      <c r="N170" s="33" t="s">
        <v>188</v>
      </c>
      <c r="O170" s="35" t="s">
        <v>185</v>
      </c>
      <c r="P170" s="33" t="s">
        <v>191</v>
      </c>
      <c r="Q170" s="31">
        <f>IFERROR((VLOOKUP(Transactions[[#This Row],[Product/ Service Name]],Products[[Product/ Service Name]:[Unit Sales Price]],4,FALSE))*Transactions[[#This Row],[Quantity Sold]],"-")</f>
        <v>160</v>
      </c>
      <c r="R170" s="31">
        <f>IFERROR(Transactions[[#This Row],[Net of Sale]]-Transactions[[#This Row],[COGS]],"-")</f>
        <v>32</v>
      </c>
      <c r="S170" s="31">
        <f>IFERROR(Transactions[[#This Row],[COGS]]*Assumptions!$C$1,"-")</f>
        <v>16</v>
      </c>
      <c r="T170" s="31">
        <f>IFERROR(Transactions[[#This Row],[Output VAT(Liability)]]-Transactions[[#This Row],[Input VAT (Assets)]],"-")</f>
        <v>3.2000000000000028</v>
      </c>
    </row>
    <row r="171" spans="2:20" x14ac:dyDescent="0.3">
      <c r="B171" s="55">
        <v>45749</v>
      </c>
      <c r="C171" s="50">
        <f>MONTH(Transactions[[#This Row],[Date]])</f>
        <v>4</v>
      </c>
      <c r="D171" s="50" t="s">
        <v>214</v>
      </c>
      <c r="E171" s="50" t="s">
        <v>14</v>
      </c>
      <c r="F171" s="33" t="s">
        <v>52</v>
      </c>
      <c r="G171" s="33" t="s">
        <v>106</v>
      </c>
      <c r="H171" s="33" t="s">
        <v>167</v>
      </c>
      <c r="I171" s="33">
        <v>20</v>
      </c>
      <c r="J171" s="24">
        <f>IFERROR(VLOOKUP(Transactions[[#This Row],[Product/ Service Name]],Products[[Product/ Service Name]:[Unit Sales Price]],10,FALSE),"-")</f>
        <v>10.799999999999999</v>
      </c>
      <c r="K171" s="27">
        <f>IFERROR(Transactions[[#This Row],[Unit Price]]*Transactions[[#This Row],[Quantity Sold]],"-")</f>
        <v>215.99999999999997</v>
      </c>
      <c r="L171" s="31">
        <f>IFERROR(Transactions[[#This Row],[Net of Sale]]*Assumptions!$C$1,"-")</f>
        <v>21.599999999999998</v>
      </c>
      <c r="M171" s="31">
        <f>IFERROR(Transactions[[#This Row],[Net of Sale]]*(1+Assumptions!$C$1),"-")</f>
        <v>237.6</v>
      </c>
      <c r="N171" s="33" t="s">
        <v>189</v>
      </c>
      <c r="O171" s="35" t="s">
        <v>177</v>
      </c>
      <c r="P171" s="33" t="s">
        <v>191</v>
      </c>
      <c r="Q171" s="31">
        <f>IFERROR((VLOOKUP(Transactions[[#This Row],[Product/ Service Name]],Products[[Product/ Service Name]:[Unit Sales Price]],4,FALSE))*Transactions[[#This Row],[Quantity Sold]],"-")</f>
        <v>180</v>
      </c>
      <c r="R171" s="31">
        <f>IFERROR(Transactions[[#This Row],[Net of Sale]]-Transactions[[#This Row],[COGS]],"-")</f>
        <v>35.999999999999972</v>
      </c>
      <c r="S171" s="31">
        <f>IFERROR(Transactions[[#This Row],[COGS]]*Assumptions!$C$1,"-")</f>
        <v>18</v>
      </c>
      <c r="T171" s="31">
        <f>IFERROR(Transactions[[#This Row],[Output VAT(Liability)]]-Transactions[[#This Row],[Input VAT (Assets)]],"-")</f>
        <v>3.5999999999999979</v>
      </c>
    </row>
    <row r="172" spans="2:20" x14ac:dyDescent="0.3">
      <c r="B172" s="55">
        <v>45749</v>
      </c>
      <c r="C172" s="50">
        <f>MONTH(Transactions[[#This Row],[Date]])</f>
        <v>4</v>
      </c>
      <c r="D172" s="50" t="s">
        <v>214</v>
      </c>
      <c r="E172" s="50" t="s">
        <v>14</v>
      </c>
      <c r="F172" s="33" t="s">
        <v>53</v>
      </c>
      <c r="G172" s="33" t="s">
        <v>106</v>
      </c>
      <c r="H172" s="33" t="s">
        <v>168</v>
      </c>
      <c r="I172" s="33">
        <v>20</v>
      </c>
      <c r="J172" s="24">
        <f>IFERROR(VLOOKUP(Transactions[[#This Row],[Product/ Service Name]],Products[[Product/ Service Name]:[Unit Sales Price]],10,FALSE),"-")</f>
        <v>18</v>
      </c>
      <c r="K172" s="27">
        <f>IFERROR(Transactions[[#This Row],[Unit Price]]*Transactions[[#This Row],[Quantity Sold]],"-")</f>
        <v>360</v>
      </c>
      <c r="L172" s="31">
        <f>IFERROR(Transactions[[#This Row],[Net of Sale]]*Assumptions!$C$1,"-")</f>
        <v>36</v>
      </c>
      <c r="M172" s="31">
        <f>IFERROR(Transactions[[#This Row],[Net of Sale]]*(1+Assumptions!$C$1),"-")</f>
        <v>396.00000000000006</v>
      </c>
      <c r="N172" s="33" t="s">
        <v>188</v>
      </c>
      <c r="O172" s="35" t="s">
        <v>179</v>
      </c>
      <c r="P172" s="33" t="s">
        <v>192</v>
      </c>
      <c r="Q172" s="31">
        <f>IFERROR((VLOOKUP(Transactions[[#This Row],[Product/ Service Name]],Products[[Product/ Service Name]:[Unit Sales Price]],4,FALSE))*Transactions[[#This Row],[Quantity Sold]],"-")</f>
        <v>300</v>
      </c>
      <c r="R172" s="31">
        <f>IFERROR(Transactions[[#This Row],[Net of Sale]]-Transactions[[#This Row],[COGS]],"-")</f>
        <v>60</v>
      </c>
      <c r="S172" s="31">
        <f>IFERROR(Transactions[[#This Row],[COGS]]*Assumptions!$C$1,"-")</f>
        <v>30</v>
      </c>
      <c r="T172" s="31">
        <f>IFERROR(Transactions[[#This Row],[Output VAT(Liability)]]-Transactions[[#This Row],[Input VAT (Assets)]],"-")</f>
        <v>6</v>
      </c>
    </row>
    <row r="173" spans="2:20" x14ac:dyDescent="0.3">
      <c r="B173" s="55">
        <v>45750</v>
      </c>
      <c r="C173" s="50">
        <f>MONTH(Transactions[[#This Row],[Date]])</f>
        <v>4</v>
      </c>
      <c r="D173" s="50" t="s">
        <v>214</v>
      </c>
      <c r="E173" s="50" t="s">
        <v>14</v>
      </c>
      <c r="F173" s="33" t="s">
        <v>54</v>
      </c>
      <c r="G173" s="33" t="s">
        <v>106</v>
      </c>
      <c r="H173" s="33" t="s">
        <v>169</v>
      </c>
      <c r="I173" s="33">
        <v>20</v>
      </c>
      <c r="J173" s="24">
        <f>IFERROR(VLOOKUP(Transactions[[#This Row],[Product/ Service Name]],Products[[Product/ Service Name]:[Unit Sales Price]],10,FALSE),"-")</f>
        <v>36</v>
      </c>
      <c r="K173" s="27">
        <f>IFERROR(Transactions[[#This Row],[Unit Price]]*Transactions[[#This Row],[Quantity Sold]],"-")</f>
        <v>720</v>
      </c>
      <c r="L173" s="31">
        <f>IFERROR(Transactions[[#This Row],[Net of Sale]]*Assumptions!$C$1,"-")</f>
        <v>72</v>
      </c>
      <c r="M173" s="31">
        <f>IFERROR(Transactions[[#This Row],[Net of Sale]]*(1+Assumptions!$C$1),"-")</f>
        <v>792.00000000000011</v>
      </c>
      <c r="N173" s="33" t="s">
        <v>188</v>
      </c>
      <c r="O173" s="35" t="s">
        <v>180</v>
      </c>
      <c r="P173" s="33" t="s">
        <v>192</v>
      </c>
      <c r="Q173" s="31">
        <f>IFERROR((VLOOKUP(Transactions[[#This Row],[Product/ Service Name]],Products[[Product/ Service Name]:[Unit Sales Price]],4,FALSE))*Transactions[[#This Row],[Quantity Sold]],"-")</f>
        <v>600</v>
      </c>
      <c r="R173" s="31">
        <f>IFERROR(Transactions[[#This Row],[Net of Sale]]-Transactions[[#This Row],[COGS]],"-")</f>
        <v>120</v>
      </c>
      <c r="S173" s="31">
        <f>IFERROR(Transactions[[#This Row],[COGS]]*Assumptions!$C$1,"-")</f>
        <v>60</v>
      </c>
      <c r="T173" s="31">
        <f>IFERROR(Transactions[[#This Row],[Output VAT(Liability)]]-Transactions[[#This Row],[Input VAT (Assets)]],"-")</f>
        <v>12</v>
      </c>
    </row>
    <row r="174" spans="2:20" x14ac:dyDescent="0.3">
      <c r="B174" s="55">
        <v>45750</v>
      </c>
      <c r="C174" s="50">
        <f>MONTH(Transactions[[#This Row],[Date]])</f>
        <v>4</v>
      </c>
      <c r="D174" s="50" t="s">
        <v>214</v>
      </c>
      <c r="E174" s="50" t="s">
        <v>14</v>
      </c>
      <c r="F174" s="33" t="s">
        <v>55</v>
      </c>
      <c r="G174" s="33" t="s">
        <v>106</v>
      </c>
      <c r="H174" s="33" t="s">
        <v>170</v>
      </c>
      <c r="I174" s="33">
        <v>20</v>
      </c>
      <c r="J174" s="24">
        <f>IFERROR(VLOOKUP(Transactions[[#This Row],[Product/ Service Name]],Products[[Product/ Service Name]:[Unit Sales Price]],10,FALSE),"-")</f>
        <v>16.8</v>
      </c>
      <c r="K174" s="27">
        <f>IFERROR(Transactions[[#This Row],[Unit Price]]*Transactions[[#This Row],[Quantity Sold]],"-")</f>
        <v>336</v>
      </c>
      <c r="L174" s="31">
        <f>IFERROR(Transactions[[#This Row],[Net of Sale]]*Assumptions!$C$1,"-")</f>
        <v>33.6</v>
      </c>
      <c r="M174" s="31">
        <f>IFERROR(Transactions[[#This Row],[Net of Sale]]*(1+Assumptions!$C$1),"-")</f>
        <v>369.6</v>
      </c>
      <c r="N174" s="33" t="s">
        <v>188</v>
      </c>
      <c r="O174" s="35" t="s">
        <v>185</v>
      </c>
      <c r="P174" s="33" t="s">
        <v>191</v>
      </c>
      <c r="Q174" s="31">
        <f>IFERROR((VLOOKUP(Transactions[[#This Row],[Product/ Service Name]],Products[[Product/ Service Name]:[Unit Sales Price]],4,FALSE))*Transactions[[#This Row],[Quantity Sold]],"-")</f>
        <v>280</v>
      </c>
      <c r="R174" s="31">
        <f>IFERROR(Transactions[[#This Row],[Net of Sale]]-Transactions[[#This Row],[COGS]],"-")</f>
        <v>56</v>
      </c>
      <c r="S174" s="31">
        <f>IFERROR(Transactions[[#This Row],[COGS]]*Assumptions!$C$1,"-")</f>
        <v>28</v>
      </c>
      <c r="T174" s="31">
        <f>IFERROR(Transactions[[#This Row],[Output VAT(Liability)]]-Transactions[[#This Row],[Input VAT (Assets)]],"-")</f>
        <v>5.6000000000000014</v>
      </c>
    </row>
    <row r="175" spans="2:20" x14ac:dyDescent="0.3">
      <c r="B175" s="55">
        <v>45750</v>
      </c>
      <c r="C175" s="50">
        <f>MONTH(Transactions[[#This Row],[Date]])</f>
        <v>4</v>
      </c>
      <c r="D175" s="50" t="s">
        <v>214</v>
      </c>
      <c r="E175" s="50" t="s">
        <v>14</v>
      </c>
      <c r="F175" s="33" t="s">
        <v>56</v>
      </c>
      <c r="G175" s="33" t="s">
        <v>106</v>
      </c>
      <c r="H175" s="33" t="s">
        <v>171</v>
      </c>
      <c r="I175" s="33">
        <v>20</v>
      </c>
      <c r="J175" s="24">
        <f>IFERROR(VLOOKUP(Transactions[[#This Row],[Product/ Service Name]],Products[[Product/ Service Name]:[Unit Sales Price]],10,FALSE),"-")</f>
        <v>72</v>
      </c>
      <c r="K175" s="27">
        <f>IFERROR(Transactions[[#This Row],[Unit Price]]*Transactions[[#This Row],[Quantity Sold]],"-")</f>
        <v>1440</v>
      </c>
      <c r="L175" s="31">
        <f>IFERROR(Transactions[[#This Row],[Net of Sale]]*Assumptions!$C$1,"-")</f>
        <v>144</v>
      </c>
      <c r="M175" s="31">
        <f>IFERROR(Transactions[[#This Row],[Net of Sale]]*(1+Assumptions!$C$1),"-")</f>
        <v>1584.0000000000002</v>
      </c>
      <c r="N175" s="33" t="s">
        <v>190</v>
      </c>
      <c r="O175" s="35" t="s">
        <v>185</v>
      </c>
      <c r="P175" s="33" t="s">
        <v>191</v>
      </c>
      <c r="Q175" s="31">
        <f>IFERROR((VLOOKUP(Transactions[[#This Row],[Product/ Service Name]],Products[[Product/ Service Name]:[Unit Sales Price]],4,FALSE))*Transactions[[#This Row],[Quantity Sold]],"-")</f>
        <v>1200</v>
      </c>
      <c r="R175" s="31">
        <f>IFERROR(Transactions[[#This Row],[Net of Sale]]-Transactions[[#This Row],[COGS]],"-")</f>
        <v>240</v>
      </c>
      <c r="S175" s="31">
        <f>IFERROR(Transactions[[#This Row],[COGS]]*Assumptions!$C$1,"-")</f>
        <v>120</v>
      </c>
      <c r="T175" s="31">
        <f>IFERROR(Transactions[[#This Row],[Output VAT(Liability)]]-Transactions[[#This Row],[Input VAT (Assets)]],"-")</f>
        <v>24</v>
      </c>
    </row>
    <row r="176" spans="2:20" x14ac:dyDescent="0.3">
      <c r="B176" s="55">
        <v>45750</v>
      </c>
      <c r="C176" s="50">
        <f>MONTH(Transactions[[#This Row],[Date]])</f>
        <v>4</v>
      </c>
      <c r="D176" s="50" t="s">
        <v>214</v>
      </c>
      <c r="E176" s="50" t="s">
        <v>14</v>
      </c>
      <c r="F176" s="33" t="s">
        <v>57</v>
      </c>
      <c r="G176" s="33" t="s">
        <v>106</v>
      </c>
      <c r="H176" s="33" t="s">
        <v>172</v>
      </c>
      <c r="I176" s="33">
        <v>20</v>
      </c>
      <c r="J176" s="24">
        <f>IFERROR(VLOOKUP(Transactions[[#This Row],[Product/ Service Name]],Products[[Product/ Service Name]:[Unit Sales Price]],10,FALSE),"-")</f>
        <v>15.6</v>
      </c>
      <c r="K176" s="27">
        <f>IFERROR(Transactions[[#This Row],[Unit Price]]*Transactions[[#This Row],[Quantity Sold]],"-")</f>
        <v>312</v>
      </c>
      <c r="L176" s="31">
        <f>IFERROR(Transactions[[#This Row],[Net of Sale]]*Assumptions!$C$1,"-")</f>
        <v>31.200000000000003</v>
      </c>
      <c r="M176" s="31">
        <f>IFERROR(Transactions[[#This Row],[Net of Sale]]*(1+Assumptions!$C$1),"-")</f>
        <v>343.20000000000005</v>
      </c>
      <c r="N176" s="33" t="s">
        <v>190</v>
      </c>
      <c r="O176" s="35" t="s">
        <v>181</v>
      </c>
      <c r="P176" s="33" t="s">
        <v>191</v>
      </c>
      <c r="Q176" s="31">
        <f>IFERROR((VLOOKUP(Transactions[[#This Row],[Product/ Service Name]],Products[[Product/ Service Name]:[Unit Sales Price]],4,FALSE))*Transactions[[#This Row],[Quantity Sold]],"-")</f>
        <v>260</v>
      </c>
      <c r="R176" s="31">
        <f>IFERROR(Transactions[[#This Row],[Net of Sale]]-Transactions[[#This Row],[COGS]],"-")</f>
        <v>52</v>
      </c>
      <c r="S176" s="31">
        <f>IFERROR(Transactions[[#This Row],[COGS]]*Assumptions!$C$1,"-")</f>
        <v>26</v>
      </c>
      <c r="T176" s="31">
        <f>IFERROR(Transactions[[#This Row],[Output VAT(Liability)]]-Transactions[[#This Row],[Input VAT (Assets)]],"-")</f>
        <v>5.2000000000000028</v>
      </c>
    </row>
    <row r="177" spans="2:20" x14ac:dyDescent="0.3">
      <c r="B177" s="55">
        <v>45751</v>
      </c>
      <c r="C177" s="50">
        <f>MONTH(Transactions[[#This Row],[Date]])</f>
        <v>4</v>
      </c>
      <c r="D177" s="50" t="s">
        <v>214</v>
      </c>
      <c r="E177" s="50" t="s">
        <v>14</v>
      </c>
      <c r="F177" s="33" t="s">
        <v>58</v>
      </c>
      <c r="G177" s="33" t="s">
        <v>106</v>
      </c>
      <c r="H177" s="33" t="s">
        <v>167</v>
      </c>
      <c r="I177" s="33">
        <v>20</v>
      </c>
      <c r="J177" s="24">
        <f>IFERROR(VLOOKUP(Transactions[[#This Row],[Product/ Service Name]],Products[[Product/ Service Name]:[Unit Sales Price]],10,FALSE),"-")</f>
        <v>48</v>
      </c>
      <c r="K177" s="27">
        <f>IFERROR(Transactions[[#This Row],[Unit Price]]*Transactions[[#This Row],[Quantity Sold]],"-")</f>
        <v>960</v>
      </c>
      <c r="L177" s="31">
        <f>IFERROR(Transactions[[#This Row],[Net of Sale]]*Assumptions!$C$1,"-")</f>
        <v>96</v>
      </c>
      <c r="M177" s="31">
        <f>IFERROR(Transactions[[#This Row],[Net of Sale]]*(1+Assumptions!$C$1),"-")</f>
        <v>1056</v>
      </c>
      <c r="N177" s="33" t="s">
        <v>190</v>
      </c>
      <c r="O177" s="35" t="s">
        <v>182</v>
      </c>
      <c r="P177" s="33" t="s">
        <v>191</v>
      </c>
      <c r="Q177" s="31">
        <f>IFERROR((VLOOKUP(Transactions[[#This Row],[Product/ Service Name]],Products[[Product/ Service Name]:[Unit Sales Price]],4,FALSE))*Transactions[[#This Row],[Quantity Sold]],"-")</f>
        <v>800</v>
      </c>
      <c r="R177" s="31">
        <f>IFERROR(Transactions[[#This Row],[Net of Sale]]-Transactions[[#This Row],[COGS]],"-")</f>
        <v>160</v>
      </c>
      <c r="S177" s="31">
        <f>IFERROR(Transactions[[#This Row],[COGS]]*Assumptions!$C$1,"-")</f>
        <v>80</v>
      </c>
      <c r="T177" s="31">
        <f>IFERROR(Transactions[[#This Row],[Output VAT(Liability)]]-Transactions[[#This Row],[Input VAT (Assets)]],"-")</f>
        <v>16</v>
      </c>
    </row>
    <row r="178" spans="2:20" x14ac:dyDescent="0.3">
      <c r="B178" s="55">
        <v>45752</v>
      </c>
      <c r="C178" s="50">
        <f>MONTH(Transactions[[#This Row],[Date]])</f>
        <v>4</v>
      </c>
      <c r="D178" s="50" t="s">
        <v>214</v>
      </c>
      <c r="E178" s="50" t="s">
        <v>14</v>
      </c>
      <c r="F178" s="33" t="s">
        <v>59</v>
      </c>
      <c r="G178" s="33" t="s">
        <v>106</v>
      </c>
      <c r="H178" s="33" t="s">
        <v>168</v>
      </c>
      <c r="I178" s="33">
        <v>20</v>
      </c>
      <c r="J178" s="24">
        <f>IFERROR(VLOOKUP(Transactions[[#This Row],[Product/ Service Name]],Products[[Product/ Service Name]:[Unit Sales Price]],10,FALSE),"-")</f>
        <v>18</v>
      </c>
      <c r="K178" s="27">
        <f>IFERROR(Transactions[[#This Row],[Unit Price]]*Transactions[[#This Row],[Quantity Sold]],"-")</f>
        <v>360</v>
      </c>
      <c r="L178" s="31">
        <f>IFERROR(Transactions[[#This Row],[Net of Sale]]*Assumptions!$C$1,"-")</f>
        <v>36</v>
      </c>
      <c r="M178" s="31">
        <f>IFERROR(Transactions[[#This Row],[Net of Sale]]*(1+Assumptions!$C$1),"-")</f>
        <v>396.00000000000006</v>
      </c>
      <c r="N178" s="33" t="s">
        <v>190</v>
      </c>
      <c r="O178" s="35" t="s">
        <v>184</v>
      </c>
      <c r="P178" s="33" t="s">
        <v>191</v>
      </c>
      <c r="Q178" s="31">
        <f>IFERROR((VLOOKUP(Transactions[[#This Row],[Product/ Service Name]],Products[[Product/ Service Name]:[Unit Sales Price]],4,FALSE))*Transactions[[#This Row],[Quantity Sold]],"-")</f>
        <v>300</v>
      </c>
      <c r="R178" s="31">
        <f>IFERROR(Transactions[[#This Row],[Net of Sale]]-Transactions[[#This Row],[COGS]],"-")</f>
        <v>60</v>
      </c>
      <c r="S178" s="31">
        <f>IFERROR(Transactions[[#This Row],[COGS]]*Assumptions!$C$1,"-")</f>
        <v>30</v>
      </c>
      <c r="T178" s="31">
        <f>IFERROR(Transactions[[#This Row],[Output VAT(Liability)]]-Transactions[[#This Row],[Input VAT (Assets)]],"-")</f>
        <v>6</v>
      </c>
    </row>
    <row r="179" spans="2:20" x14ac:dyDescent="0.3">
      <c r="B179" s="55">
        <v>45752</v>
      </c>
      <c r="C179" s="50">
        <f>MONTH(Transactions[[#This Row],[Date]])</f>
        <v>4</v>
      </c>
      <c r="D179" s="50" t="s">
        <v>214</v>
      </c>
      <c r="E179" s="50" t="s">
        <v>14</v>
      </c>
      <c r="F179" s="33" t="s">
        <v>60</v>
      </c>
      <c r="G179" s="33" t="s">
        <v>106</v>
      </c>
      <c r="H179" s="33" t="s">
        <v>169</v>
      </c>
      <c r="I179" s="33">
        <v>20</v>
      </c>
      <c r="J179" s="24">
        <f>IFERROR(VLOOKUP(Transactions[[#This Row],[Product/ Service Name]],Products[[Product/ Service Name]:[Unit Sales Price]],10,FALSE),"-")</f>
        <v>72</v>
      </c>
      <c r="K179" s="27">
        <f>IFERROR(Transactions[[#This Row],[Unit Price]]*Transactions[[#This Row],[Quantity Sold]],"-")</f>
        <v>1440</v>
      </c>
      <c r="L179" s="31">
        <f>IFERROR(Transactions[[#This Row],[Net of Sale]]*Assumptions!$C$1,"-")</f>
        <v>144</v>
      </c>
      <c r="M179" s="31">
        <f>IFERROR(Transactions[[#This Row],[Net of Sale]]*(1+Assumptions!$C$1),"-")</f>
        <v>1584.0000000000002</v>
      </c>
      <c r="N179" s="33" t="s">
        <v>190</v>
      </c>
      <c r="O179" s="35" t="s">
        <v>183</v>
      </c>
      <c r="P179" s="33" t="s">
        <v>192</v>
      </c>
      <c r="Q179" s="31">
        <f>IFERROR((VLOOKUP(Transactions[[#This Row],[Product/ Service Name]],Products[[Product/ Service Name]:[Unit Sales Price]],4,FALSE))*Transactions[[#This Row],[Quantity Sold]],"-")</f>
        <v>1200</v>
      </c>
      <c r="R179" s="31">
        <f>IFERROR(Transactions[[#This Row],[Net of Sale]]-Transactions[[#This Row],[COGS]],"-")</f>
        <v>240</v>
      </c>
      <c r="S179" s="31">
        <f>IFERROR(Transactions[[#This Row],[COGS]]*Assumptions!$C$1,"-")</f>
        <v>120</v>
      </c>
      <c r="T179" s="31">
        <f>IFERROR(Transactions[[#This Row],[Output VAT(Liability)]]-Transactions[[#This Row],[Input VAT (Assets)]],"-")</f>
        <v>24</v>
      </c>
    </row>
    <row r="180" spans="2:20" x14ac:dyDescent="0.3">
      <c r="B180" s="55">
        <v>45753</v>
      </c>
      <c r="C180" s="50">
        <f>MONTH(Transactions[[#This Row],[Date]])</f>
        <v>4</v>
      </c>
      <c r="D180" s="50" t="s">
        <v>214</v>
      </c>
      <c r="E180" s="50" t="s">
        <v>14</v>
      </c>
      <c r="F180" s="33" t="s">
        <v>61</v>
      </c>
      <c r="G180" s="33" t="s">
        <v>106</v>
      </c>
      <c r="H180" s="33" t="s">
        <v>170</v>
      </c>
      <c r="I180" s="33">
        <v>20</v>
      </c>
      <c r="J180" s="24">
        <f>IFERROR(VLOOKUP(Transactions[[#This Row],[Product/ Service Name]],Products[[Product/ Service Name]:[Unit Sales Price]],10,FALSE),"-")</f>
        <v>16.8</v>
      </c>
      <c r="K180" s="27">
        <f>IFERROR(Transactions[[#This Row],[Unit Price]]*Transactions[[#This Row],[Quantity Sold]],"-")</f>
        <v>336</v>
      </c>
      <c r="L180" s="31">
        <f>IFERROR(Transactions[[#This Row],[Net of Sale]]*Assumptions!$C$1,"-")</f>
        <v>33.6</v>
      </c>
      <c r="M180" s="31">
        <f>IFERROR(Transactions[[#This Row],[Net of Sale]]*(1+Assumptions!$C$1),"-")</f>
        <v>369.6</v>
      </c>
      <c r="N180" s="33" t="s">
        <v>190</v>
      </c>
      <c r="O180" s="35" t="s">
        <v>185</v>
      </c>
      <c r="P180" s="33" t="s">
        <v>192</v>
      </c>
      <c r="Q180" s="31">
        <f>IFERROR((VLOOKUP(Transactions[[#This Row],[Product/ Service Name]],Products[[Product/ Service Name]:[Unit Sales Price]],4,FALSE))*Transactions[[#This Row],[Quantity Sold]],"-")</f>
        <v>280</v>
      </c>
      <c r="R180" s="31">
        <f>IFERROR(Transactions[[#This Row],[Net of Sale]]-Transactions[[#This Row],[COGS]],"-")</f>
        <v>56</v>
      </c>
      <c r="S180" s="31">
        <f>IFERROR(Transactions[[#This Row],[COGS]]*Assumptions!$C$1,"-")</f>
        <v>28</v>
      </c>
      <c r="T180" s="31">
        <f>IFERROR(Transactions[[#This Row],[Output VAT(Liability)]]-Transactions[[#This Row],[Input VAT (Assets)]],"-")</f>
        <v>5.6000000000000014</v>
      </c>
    </row>
    <row r="181" spans="2:20" x14ac:dyDescent="0.3">
      <c r="B181" s="55">
        <v>45754</v>
      </c>
      <c r="C181" s="50">
        <f>MONTH(Transactions[[#This Row],[Date]])</f>
        <v>4</v>
      </c>
      <c r="D181" s="50" t="s">
        <v>214</v>
      </c>
      <c r="E181" s="50" t="s">
        <v>14</v>
      </c>
      <c r="F181" s="33" t="s">
        <v>62</v>
      </c>
      <c r="G181" s="33" t="s">
        <v>106</v>
      </c>
      <c r="H181" s="33" t="s">
        <v>171</v>
      </c>
      <c r="I181" s="33">
        <v>20</v>
      </c>
      <c r="J181" s="24">
        <f>IFERROR(VLOOKUP(Transactions[[#This Row],[Product/ Service Name]],Products[[Product/ Service Name]:[Unit Sales Price]],10,FALSE),"-")</f>
        <v>18</v>
      </c>
      <c r="K181" s="27">
        <f>IFERROR(Transactions[[#This Row],[Unit Price]]*Transactions[[#This Row],[Quantity Sold]],"-")</f>
        <v>360</v>
      </c>
      <c r="L181" s="31">
        <f>IFERROR(Transactions[[#This Row],[Net of Sale]]*Assumptions!$C$1,"-")</f>
        <v>36</v>
      </c>
      <c r="M181" s="31">
        <f>IFERROR(Transactions[[#This Row],[Net of Sale]]*(1+Assumptions!$C$1),"-")</f>
        <v>396.00000000000006</v>
      </c>
      <c r="N181" s="33" t="s">
        <v>189</v>
      </c>
      <c r="O181" s="35" t="s">
        <v>181</v>
      </c>
      <c r="P181" s="33" t="s">
        <v>191</v>
      </c>
      <c r="Q181" s="31">
        <f>IFERROR((VLOOKUP(Transactions[[#This Row],[Product/ Service Name]],Products[[Product/ Service Name]:[Unit Sales Price]],4,FALSE))*Transactions[[#This Row],[Quantity Sold]],"-")</f>
        <v>300</v>
      </c>
      <c r="R181" s="31">
        <f>IFERROR(Transactions[[#This Row],[Net of Sale]]-Transactions[[#This Row],[COGS]],"-")</f>
        <v>60</v>
      </c>
      <c r="S181" s="31">
        <f>IFERROR(Transactions[[#This Row],[COGS]]*Assumptions!$C$1,"-")</f>
        <v>30</v>
      </c>
      <c r="T181" s="31">
        <f>IFERROR(Transactions[[#This Row],[Output VAT(Liability)]]-Transactions[[#This Row],[Input VAT (Assets)]],"-")</f>
        <v>6</v>
      </c>
    </row>
    <row r="182" spans="2:20" x14ac:dyDescent="0.3">
      <c r="B182" s="55">
        <v>45755</v>
      </c>
      <c r="C182" s="50">
        <f>MONTH(Transactions[[#This Row],[Date]])</f>
        <v>4</v>
      </c>
      <c r="D182" s="50" t="s">
        <v>214</v>
      </c>
      <c r="E182" s="50" t="s">
        <v>14</v>
      </c>
      <c r="F182" s="33" t="s">
        <v>63</v>
      </c>
      <c r="G182" s="33" t="s">
        <v>106</v>
      </c>
      <c r="H182" s="33" t="s">
        <v>172</v>
      </c>
      <c r="I182" s="33">
        <v>20</v>
      </c>
      <c r="J182" s="24">
        <f>IFERROR(VLOOKUP(Transactions[[#This Row],[Product/ Service Name]],Products[[Product/ Service Name]:[Unit Sales Price]],10,FALSE),"-")</f>
        <v>4.8</v>
      </c>
      <c r="K182" s="27">
        <f>IFERROR(Transactions[[#This Row],[Unit Price]]*Transactions[[#This Row],[Quantity Sold]],"-")</f>
        <v>96</v>
      </c>
      <c r="L182" s="31">
        <f>IFERROR(Transactions[[#This Row],[Net of Sale]]*Assumptions!$C$1,"-")</f>
        <v>9.6000000000000014</v>
      </c>
      <c r="M182" s="31">
        <f>IFERROR(Transactions[[#This Row],[Net of Sale]]*(1+Assumptions!$C$1),"-")</f>
        <v>105.60000000000001</v>
      </c>
      <c r="N182" s="33" t="s">
        <v>190</v>
      </c>
      <c r="O182" s="35" t="s">
        <v>183</v>
      </c>
      <c r="P182" s="33" t="s">
        <v>191</v>
      </c>
      <c r="Q182" s="31">
        <f>IFERROR((VLOOKUP(Transactions[[#This Row],[Product/ Service Name]],Products[[Product/ Service Name]:[Unit Sales Price]],4,FALSE))*Transactions[[#This Row],[Quantity Sold]],"-")</f>
        <v>80</v>
      </c>
      <c r="R182" s="31">
        <f>IFERROR(Transactions[[#This Row],[Net of Sale]]-Transactions[[#This Row],[COGS]],"-")</f>
        <v>16</v>
      </c>
      <c r="S182" s="31">
        <f>IFERROR(Transactions[[#This Row],[COGS]]*Assumptions!$C$1,"-")</f>
        <v>8</v>
      </c>
      <c r="T182" s="31">
        <f>IFERROR(Transactions[[#This Row],[Output VAT(Liability)]]-Transactions[[#This Row],[Input VAT (Assets)]],"-")</f>
        <v>1.6000000000000014</v>
      </c>
    </row>
    <row r="183" spans="2:20" x14ac:dyDescent="0.3">
      <c r="B183" s="55">
        <v>45755</v>
      </c>
      <c r="C183" s="50">
        <f>MONTH(Transactions[[#This Row],[Date]])</f>
        <v>4</v>
      </c>
      <c r="D183" s="50" t="s">
        <v>214</v>
      </c>
      <c r="E183" s="50" t="s">
        <v>13</v>
      </c>
      <c r="F183" s="33" t="s">
        <v>87</v>
      </c>
      <c r="G183" s="33" t="s">
        <v>106</v>
      </c>
      <c r="H183" s="33" t="s">
        <v>167</v>
      </c>
      <c r="I183" s="33">
        <v>20</v>
      </c>
      <c r="J183" s="24">
        <f>IFERROR(VLOOKUP(Transactions[[#This Row],[Product/ Service Name]],Products[[Product/ Service Name]:[Unit Sales Price]],10,FALSE),"-")</f>
        <v>60</v>
      </c>
      <c r="K183" s="27">
        <f>IFERROR(Transactions[[#This Row],[Unit Price]]*Transactions[[#This Row],[Quantity Sold]],"-")</f>
        <v>1200</v>
      </c>
      <c r="L183" s="31">
        <f>IFERROR(Transactions[[#This Row],[Net of Sale]]*Assumptions!$C$1,"-")</f>
        <v>120</v>
      </c>
      <c r="M183" s="31">
        <f>IFERROR(Transactions[[#This Row],[Net of Sale]]*(1+Assumptions!$C$1),"-")</f>
        <v>1320</v>
      </c>
      <c r="N183" s="33" t="s">
        <v>186</v>
      </c>
      <c r="O183" s="35" t="s">
        <v>177</v>
      </c>
      <c r="P183" s="33" t="s">
        <v>191</v>
      </c>
      <c r="Q183" s="31">
        <f>IFERROR((VLOOKUP(Transactions[[#This Row],[Product/ Service Name]],Products[[Product/ Service Name]:[Unit Sales Price]],4,FALSE))*Transactions[[#This Row],[Quantity Sold]],"-")</f>
        <v>1000</v>
      </c>
      <c r="R183" s="31">
        <f>IFERROR(Transactions[[#This Row],[Net of Sale]]-Transactions[[#This Row],[COGS]],"-")</f>
        <v>200</v>
      </c>
      <c r="S183" s="31">
        <f>IFERROR(Transactions[[#This Row],[COGS]]*Assumptions!$C$1,"-")</f>
        <v>100</v>
      </c>
      <c r="T183" s="31">
        <f>IFERROR(Transactions[[#This Row],[Output VAT(Liability)]]-Transactions[[#This Row],[Input VAT (Assets)]],"-")</f>
        <v>20</v>
      </c>
    </row>
    <row r="184" spans="2:20" x14ac:dyDescent="0.3">
      <c r="B184" s="55">
        <v>45755</v>
      </c>
      <c r="C184" s="50">
        <f>MONTH(Transactions[[#This Row],[Date]])</f>
        <v>4</v>
      </c>
      <c r="D184" s="50" t="s">
        <v>214</v>
      </c>
      <c r="E184" s="50" t="s">
        <v>13</v>
      </c>
      <c r="F184" s="33" t="s">
        <v>88</v>
      </c>
      <c r="G184" s="33" t="s">
        <v>106</v>
      </c>
      <c r="H184" s="33" t="s">
        <v>168</v>
      </c>
      <c r="I184" s="33">
        <v>20</v>
      </c>
      <c r="J184" s="24">
        <f>IFERROR(VLOOKUP(Transactions[[#This Row],[Product/ Service Name]],Products[[Product/ Service Name]:[Unit Sales Price]],10,FALSE),"-")</f>
        <v>36</v>
      </c>
      <c r="K184" s="27">
        <f>IFERROR(Transactions[[#This Row],[Unit Price]]*Transactions[[#This Row],[Quantity Sold]],"-")</f>
        <v>720</v>
      </c>
      <c r="L184" s="31">
        <f>IFERROR(Transactions[[#This Row],[Net of Sale]]*Assumptions!$C$1,"-")</f>
        <v>72</v>
      </c>
      <c r="M184" s="31">
        <f>IFERROR(Transactions[[#This Row],[Net of Sale]]*(1+Assumptions!$C$1),"-")</f>
        <v>792.00000000000011</v>
      </c>
      <c r="N184" s="33" t="s">
        <v>186</v>
      </c>
      <c r="O184" s="35" t="s">
        <v>184</v>
      </c>
      <c r="P184" s="33" t="s">
        <v>191</v>
      </c>
      <c r="Q184" s="31">
        <f>IFERROR((VLOOKUP(Transactions[[#This Row],[Product/ Service Name]],Products[[Product/ Service Name]:[Unit Sales Price]],4,FALSE))*Transactions[[#This Row],[Quantity Sold]],"-")</f>
        <v>600</v>
      </c>
      <c r="R184" s="31">
        <f>IFERROR(Transactions[[#This Row],[Net of Sale]]-Transactions[[#This Row],[COGS]],"-")</f>
        <v>120</v>
      </c>
      <c r="S184" s="31">
        <f>IFERROR(Transactions[[#This Row],[COGS]]*Assumptions!$C$1,"-")</f>
        <v>60</v>
      </c>
      <c r="T184" s="31">
        <f>IFERROR(Transactions[[#This Row],[Output VAT(Liability)]]-Transactions[[#This Row],[Input VAT (Assets)]],"-")</f>
        <v>12</v>
      </c>
    </row>
    <row r="185" spans="2:20" x14ac:dyDescent="0.3">
      <c r="B185" s="55">
        <v>45756</v>
      </c>
      <c r="C185" s="50">
        <f>MONTH(Transactions[[#This Row],[Date]])</f>
        <v>4</v>
      </c>
      <c r="D185" s="50" t="s">
        <v>214</v>
      </c>
      <c r="E185" s="50" t="s">
        <v>13</v>
      </c>
      <c r="F185" s="33" t="s">
        <v>89</v>
      </c>
      <c r="G185" s="33" t="s">
        <v>106</v>
      </c>
      <c r="H185" s="33" t="s">
        <v>169</v>
      </c>
      <c r="I185" s="33">
        <v>20</v>
      </c>
      <c r="J185" s="24">
        <f>IFERROR(VLOOKUP(Transactions[[#This Row],[Product/ Service Name]],Products[[Product/ Service Name]:[Unit Sales Price]],10,FALSE),"-")</f>
        <v>48</v>
      </c>
      <c r="K185" s="27">
        <f>IFERROR(Transactions[[#This Row],[Unit Price]]*Transactions[[#This Row],[Quantity Sold]],"-")</f>
        <v>960</v>
      </c>
      <c r="L185" s="31">
        <f>IFERROR(Transactions[[#This Row],[Net of Sale]]*Assumptions!$C$1,"-")</f>
        <v>96</v>
      </c>
      <c r="M185" s="31">
        <f>IFERROR(Transactions[[#This Row],[Net of Sale]]*(1+Assumptions!$C$1),"-")</f>
        <v>1056</v>
      </c>
      <c r="N185" s="33" t="s">
        <v>186</v>
      </c>
      <c r="O185" s="35" t="s">
        <v>178</v>
      </c>
      <c r="P185" s="33" t="s">
        <v>191</v>
      </c>
      <c r="Q185" s="31">
        <f>IFERROR((VLOOKUP(Transactions[[#This Row],[Product/ Service Name]],Products[[Product/ Service Name]:[Unit Sales Price]],4,FALSE))*Transactions[[#This Row],[Quantity Sold]],"-")</f>
        <v>800</v>
      </c>
      <c r="R185" s="31">
        <f>IFERROR(Transactions[[#This Row],[Net of Sale]]-Transactions[[#This Row],[COGS]],"-")</f>
        <v>160</v>
      </c>
      <c r="S185" s="31">
        <f>IFERROR(Transactions[[#This Row],[COGS]]*Assumptions!$C$1,"-")</f>
        <v>80</v>
      </c>
      <c r="T185" s="31">
        <f>IFERROR(Transactions[[#This Row],[Output VAT(Liability)]]-Transactions[[#This Row],[Input VAT (Assets)]],"-")</f>
        <v>16</v>
      </c>
    </row>
    <row r="186" spans="2:20" x14ac:dyDescent="0.3">
      <c r="B186" s="55">
        <v>45756</v>
      </c>
      <c r="C186" s="50">
        <f>MONTH(Transactions[[#This Row],[Date]])</f>
        <v>4</v>
      </c>
      <c r="D186" s="50" t="s">
        <v>214</v>
      </c>
      <c r="E186" s="50" t="s">
        <v>13</v>
      </c>
      <c r="F186" s="33" t="s">
        <v>90</v>
      </c>
      <c r="G186" s="33" t="s">
        <v>106</v>
      </c>
      <c r="H186" s="33" t="s">
        <v>170</v>
      </c>
      <c r="I186" s="33">
        <v>20</v>
      </c>
      <c r="J186" s="24">
        <f>IFERROR(VLOOKUP(Transactions[[#This Row],[Product/ Service Name]],Products[[Product/ Service Name]:[Unit Sales Price]],10,FALSE),"-")</f>
        <v>72</v>
      </c>
      <c r="K186" s="27">
        <f>IFERROR(Transactions[[#This Row],[Unit Price]]*Transactions[[#This Row],[Quantity Sold]],"-")</f>
        <v>1440</v>
      </c>
      <c r="L186" s="31">
        <f>IFERROR(Transactions[[#This Row],[Net of Sale]]*Assumptions!$C$1,"-")</f>
        <v>144</v>
      </c>
      <c r="M186" s="31">
        <f>IFERROR(Transactions[[#This Row],[Net of Sale]]*(1+Assumptions!$C$1),"-")</f>
        <v>1584.0000000000002</v>
      </c>
      <c r="N186" s="33" t="s">
        <v>187</v>
      </c>
      <c r="O186" s="35" t="s">
        <v>183</v>
      </c>
      <c r="P186" s="33" t="s">
        <v>192</v>
      </c>
      <c r="Q186" s="31">
        <f>IFERROR((VLOOKUP(Transactions[[#This Row],[Product/ Service Name]],Products[[Product/ Service Name]:[Unit Sales Price]],4,FALSE))*Transactions[[#This Row],[Quantity Sold]],"-")</f>
        <v>1200</v>
      </c>
      <c r="R186" s="31">
        <f>IFERROR(Transactions[[#This Row],[Net of Sale]]-Transactions[[#This Row],[COGS]],"-")</f>
        <v>240</v>
      </c>
      <c r="S186" s="31">
        <f>IFERROR(Transactions[[#This Row],[COGS]]*Assumptions!$C$1,"-")</f>
        <v>120</v>
      </c>
      <c r="T186" s="31">
        <f>IFERROR(Transactions[[#This Row],[Output VAT(Liability)]]-Transactions[[#This Row],[Input VAT (Assets)]],"-")</f>
        <v>24</v>
      </c>
    </row>
    <row r="187" spans="2:20" x14ac:dyDescent="0.3">
      <c r="B187" s="55">
        <v>45756</v>
      </c>
      <c r="C187" s="50">
        <f>MONTH(Transactions[[#This Row],[Date]])</f>
        <v>4</v>
      </c>
      <c r="D187" s="50" t="s">
        <v>214</v>
      </c>
      <c r="E187" s="50" t="s">
        <v>13</v>
      </c>
      <c r="F187" s="33" t="s">
        <v>91</v>
      </c>
      <c r="G187" s="33" t="s">
        <v>106</v>
      </c>
      <c r="H187" s="33" t="s">
        <v>171</v>
      </c>
      <c r="I187" s="33">
        <v>20</v>
      </c>
      <c r="J187" s="24">
        <f>IFERROR(VLOOKUP(Transactions[[#This Row],[Product/ Service Name]],Products[[Product/ Service Name]:[Unit Sales Price]],10,FALSE),"-")</f>
        <v>15.6</v>
      </c>
      <c r="K187" s="27">
        <f>IFERROR(Transactions[[#This Row],[Unit Price]]*Transactions[[#This Row],[Quantity Sold]],"-")</f>
        <v>312</v>
      </c>
      <c r="L187" s="31">
        <f>IFERROR(Transactions[[#This Row],[Net of Sale]]*Assumptions!$C$1,"-")</f>
        <v>31.200000000000003</v>
      </c>
      <c r="M187" s="31">
        <f>IFERROR(Transactions[[#This Row],[Net of Sale]]*(1+Assumptions!$C$1),"-")</f>
        <v>343.20000000000005</v>
      </c>
      <c r="N187" s="33" t="s">
        <v>187</v>
      </c>
      <c r="O187" s="35" t="s">
        <v>179</v>
      </c>
      <c r="P187" s="33" t="s">
        <v>192</v>
      </c>
      <c r="Q187" s="31">
        <f>IFERROR((VLOOKUP(Transactions[[#This Row],[Product/ Service Name]],Products[[Product/ Service Name]:[Unit Sales Price]],4,FALSE))*Transactions[[#This Row],[Quantity Sold]],"-")</f>
        <v>260</v>
      </c>
      <c r="R187" s="31">
        <f>IFERROR(Transactions[[#This Row],[Net of Sale]]-Transactions[[#This Row],[COGS]],"-")</f>
        <v>52</v>
      </c>
      <c r="S187" s="31">
        <f>IFERROR(Transactions[[#This Row],[COGS]]*Assumptions!$C$1,"-")</f>
        <v>26</v>
      </c>
      <c r="T187" s="31">
        <f>IFERROR(Transactions[[#This Row],[Output VAT(Liability)]]-Transactions[[#This Row],[Input VAT (Assets)]],"-")</f>
        <v>5.2000000000000028</v>
      </c>
    </row>
    <row r="188" spans="2:20" x14ac:dyDescent="0.3">
      <c r="B188" s="55">
        <v>45757</v>
      </c>
      <c r="C188" s="50">
        <f>MONTH(Transactions[[#This Row],[Date]])</f>
        <v>4</v>
      </c>
      <c r="D188" s="50" t="s">
        <v>214</v>
      </c>
      <c r="E188" s="50" t="s">
        <v>13</v>
      </c>
      <c r="F188" s="33" t="s">
        <v>92</v>
      </c>
      <c r="G188" s="33" t="s">
        <v>106</v>
      </c>
      <c r="H188" s="33" t="s">
        <v>172</v>
      </c>
      <c r="I188" s="33">
        <v>20</v>
      </c>
      <c r="J188" s="24">
        <f>IFERROR(VLOOKUP(Transactions[[#This Row],[Product/ Service Name]],Products[[Product/ Service Name]:[Unit Sales Price]],10,FALSE),"-")</f>
        <v>19.2</v>
      </c>
      <c r="K188" s="27">
        <f>IFERROR(Transactions[[#This Row],[Unit Price]]*Transactions[[#This Row],[Quantity Sold]],"-")</f>
        <v>384</v>
      </c>
      <c r="L188" s="31">
        <f>IFERROR(Transactions[[#This Row],[Net of Sale]]*Assumptions!$C$1,"-")</f>
        <v>38.400000000000006</v>
      </c>
      <c r="M188" s="31">
        <f>IFERROR(Transactions[[#This Row],[Net of Sale]]*(1+Assumptions!$C$1),"-")</f>
        <v>422.40000000000003</v>
      </c>
      <c r="N188" s="33" t="s">
        <v>188</v>
      </c>
      <c r="O188" s="35" t="s">
        <v>182</v>
      </c>
      <c r="P188" s="33" t="s">
        <v>191</v>
      </c>
      <c r="Q188" s="31">
        <f>IFERROR((VLOOKUP(Transactions[[#This Row],[Product/ Service Name]],Products[[Product/ Service Name]:[Unit Sales Price]],4,FALSE))*Transactions[[#This Row],[Quantity Sold]],"-")</f>
        <v>320</v>
      </c>
      <c r="R188" s="31">
        <f>IFERROR(Transactions[[#This Row],[Net of Sale]]-Transactions[[#This Row],[COGS]],"-")</f>
        <v>64</v>
      </c>
      <c r="S188" s="31">
        <f>IFERROR(Transactions[[#This Row],[COGS]]*Assumptions!$C$1,"-")</f>
        <v>32</v>
      </c>
      <c r="T188" s="31">
        <f>IFERROR(Transactions[[#This Row],[Output VAT(Liability)]]-Transactions[[#This Row],[Input VAT (Assets)]],"-")</f>
        <v>6.4000000000000057</v>
      </c>
    </row>
    <row r="189" spans="2:20" x14ac:dyDescent="0.3">
      <c r="B189" s="55">
        <v>45757</v>
      </c>
      <c r="C189" s="50">
        <f>MONTH(Transactions[[#This Row],[Date]])</f>
        <v>4</v>
      </c>
      <c r="D189" s="50" t="s">
        <v>214</v>
      </c>
      <c r="E189" s="50" t="s">
        <v>13</v>
      </c>
      <c r="F189" s="33" t="s">
        <v>93</v>
      </c>
      <c r="G189" s="33" t="s">
        <v>106</v>
      </c>
      <c r="H189" s="33" t="s">
        <v>167</v>
      </c>
      <c r="I189" s="33">
        <v>20</v>
      </c>
      <c r="J189" s="24">
        <f>IFERROR(VLOOKUP(Transactions[[#This Row],[Product/ Service Name]],Products[[Product/ Service Name]:[Unit Sales Price]],10,FALSE),"-")</f>
        <v>30</v>
      </c>
      <c r="K189" s="27">
        <f>IFERROR(Transactions[[#This Row],[Unit Price]]*Transactions[[#This Row],[Quantity Sold]],"-")</f>
        <v>600</v>
      </c>
      <c r="L189" s="31">
        <f>IFERROR(Transactions[[#This Row],[Net of Sale]]*Assumptions!$C$1,"-")</f>
        <v>60</v>
      </c>
      <c r="M189" s="31">
        <f>IFERROR(Transactions[[#This Row],[Net of Sale]]*(1+Assumptions!$C$1),"-")</f>
        <v>660</v>
      </c>
      <c r="N189" s="33" t="s">
        <v>189</v>
      </c>
      <c r="O189" s="35" t="s">
        <v>180</v>
      </c>
      <c r="P189" s="33" t="s">
        <v>191</v>
      </c>
      <c r="Q189" s="31">
        <f>IFERROR((VLOOKUP(Transactions[[#This Row],[Product/ Service Name]],Products[[Product/ Service Name]:[Unit Sales Price]],4,FALSE))*Transactions[[#This Row],[Quantity Sold]],"-")</f>
        <v>500</v>
      </c>
      <c r="R189" s="31">
        <f>IFERROR(Transactions[[#This Row],[Net of Sale]]-Transactions[[#This Row],[COGS]],"-")</f>
        <v>100</v>
      </c>
      <c r="S189" s="31">
        <f>IFERROR(Transactions[[#This Row],[COGS]]*Assumptions!$C$1,"-")</f>
        <v>50</v>
      </c>
      <c r="T189" s="31">
        <f>IFERROR(Transactions[[#This Row],[Output VAT(Liability)]]-Transactions[[#This Row],[Input VAT (Assets)]],"-")</f>
        <v>10</v>
      </c>
    </row>
    <row r="190" spans="2:20" x14ac:dyDescent="0.3">
      <c r="B190" s="55">
        <v>45757</v>
      </c>
      <c r="C190" s="50">
        <f>MONTH(Transactions[[#This Row],[Date]])</f>
        <v>4</v>
      </c>
      <c r="D190" s="50" t="s">
        <v>214</v>
      </c>
      <c r="E190" s="50" t="s">
        <v>13</v>
      </c>
      <c r="F190" s="33" t="s">
        <v>94</v>
      </c>
      <c r="G190" s="33" t="s">
        <v>106</v>
      </c>
      <c r="H190" s="33" t="s">
        <v>168</v>
      </c>
      <c r="I190" s="33">
        <v>20</v>
      </c>
      <c r="J190" s="24">
        <f>IFERROR(VLOOKUP(Transactions[[#This Row],[Product/ Service Name]],Products[[Product/ Service Name]:[Unit Sales Price]],10,FALSE),"-")</f>
        <v>108</v>
      </c>
      <c r="K190" s="27">
        <f>IFERROR(Transactions[[#This Row],[Unit Price]]*Transactions[[#This Row],[Quantity Sold]],"-")</f>
        <v>2160</v>
      </c>
      <c r="L190" s="31">
        <f>IFERROR(Transactions[[#This Row],[Net of Sale]]*Assumptions!$C$1,"-")</f>
        <v>216</v>
      </c>
      <c r="M190" s="31">
        <f>IFERROR(Transactions[[#This Row],[Net of Sale]]*(1+Assumptions!$C$1),"-")</f>
        <v>2376</v>
      </c>
      <c r="N190" s="33" t="s">
        <v>188</v>
      </c>
      <c r="O190" s="35" t="s">
        <v>181</v>
      </c>
      <c r="P190" s="33" t="s">
        <v>191</v>
      </c>
      <c r="Q190" s="31">
        <f>IFERROR((VLOOKUP(Transactions[[#This Row],[Product/ Service Name]],Products[[Product/ Service Name]:[Unit Sales Price]],4,FALSE))*Transactions[[#This Row],[Quantity Sold]],"-")</f>
        <v>1800</v>
      </c>
      <c r="R190" s="31">
        <f>IFERROR(Transactions[[#This Row],[Net of Sale]]-Transactions[[#This Row],[COGS]],"-")</f>
        <v>360</v>
      </c>
      <c r="S190" s="31">
        <f>IFERROR(Transactions[[#This Row],[COGS]]*Assumptions!$C$1,"-")</f>
        <v>180</v>
      </c>
      <c r="T190" s="31">
        <f>IFERROR(Transactions[[#This Row],[Output VAT(Liability)]]-Transactions[[#This Row],[Input VAT (Assets)]],"-")</f>
        <v>36</v>
      </c>
    </row>
    <row r="191" spans="2:20" x14ac:dyDescent="0.3">
      <c r="B191" s="55">
        <v>45757</v>
      </c>
      <c r="C191" s="50">
        <f>MONTH(Transactions[[#This Row],[Date]])</f>
        <v>4</v>
      </c>
      <c r="D191" s="50" t="s">
        <v>214</v>
      </c>
      <c r="E191" s="50" t="s">
        <v>13</v>
      </c>
      <c r="F191" s="33" t="s">
        <v>95</v>
      </c>
      <c r="G191" s="33" t="s">
        <v>106</v>
      </c>
      <c r="H191" s="33" t="s">
        <v>169</v>
      </c>
      <c r="I191" s="33">
        <v>20</v>
      </c>
      <c r="J191" s="24">
        <f>IFERROR(VLOOKUP(Transactions[[#This Row],[Product/ Service Name]],Products[[Product/ Service Name]:[Unit Sales Price]],10,FALSE),"-")</f>
        <v>48</v>
      </c>
      <c r="K191" s="27">
        <f>IFERROR(Transactions[[#This Row],[Unit Price]]*Transactions[[#This Row],[Quantity Sold]],"-")</f>
        <v>960</v>
      </c>
      <c r="L191" s="31">
        <f>IFERROR(Transactions[[#This Row],[Net of Sale]]*Assumptions!$C$1,"-")</f>
        <v>96</v>
      </c>
      <c r="M191" s="31">
        <f>IFERROR(Transactions[[#This Row],[Net of Sale]]*(1+Assumptions!$C$1),"-")</f>
        <v>1056</v>
      </c>
      <c r="N191" s="33" t="s">
        <v>188</v>
      </c>
      <c r="O191" s="35" t="s">
        <v>185</v>
      </c>
      <c r="P191" s="33" t="s">
        <v>191</v>
      </c>
      <c r="Q191" s="31">
        <f>IFERROR((VLOOKUP(Transactions[[#This Row],[Product/ Service Name]],Products[[Product/ Service Name]:[Unit Sales Price]],4,FALSE))*Transactions[[#This Row],[Quantity Sold]],"-")</f>
        <v>800</v>
      </c>
      <c r="R191" s="31">
        <f>IFERROR(Transactions[[#This Row],[Net of Sale]]-Transactions[[#This Row],[COGS]],"-")</f>
        <v>160</v>
      </c>
      <c r="S191" s="31">
        <f>IFERROR(Transactions[[#This Row],[COGS]]*Assumptions!$C$1,"-")</f>
        <v>80</v>
      </c>
      <c r="T191" s="31">
        <f>IFERROR(Transactions[[#This Row],[Output VAT(Liability)]]-Transactions[[#This Row],[Input VAT (Assets)]],"-")</f>
        <v>16</v>
      </c>
    </row>
    <row r="192" spans="2:20" x14ac:dyDescent="0.3">
      <c r="B192" s="55">
        <v>45758</v>
      </c>
      <c r="C192" s="50">
        <f>MONTH(Transactions[[#This Row],[Date]])</f>
        <v>4</v>
      </c>
      <c r="D192" s="50" t="s">
        <v>214</v>
      </c>
      <c r="E192" s="50" t="s">
        <v>13</v>
      </c>
      <c r="F192" s="33" t="s">
        <v>37</v>
      </c>
      <c r="G192" s="33" t="s">
        <v>106</v>
      </c>
      <c r="H192" s="33" t="s">
        <v>170</v>
      </c>
      <c r="I192" s="33">
        <v>20</v>
      </c>
      <c r="J192" s="24">
        <f>IFERROR(VLOOKUP(Transactions[[#This Row],[Product/ Service Name]],Products[[Product/ Service Name]:[Unit Sales Price]],10,FALSE),"-")</f>
        <v>7.1999999999999993</v>
      </c>
      <c r="K192" s="27">
        <f>IFERROR(Transactions[[#This Row],[Unit Price]]*Transactions[[#This Row],[Quantity Sold]],"-")</f>
        <v>144</v>
      </c>
      <c r="L192" s="31">
        <f>IFERROR(Transactions[[#This Row],[Net of Sale]]*Assumptions!$C$1,"-")</f>
        <v>14.4</v>
      </c>
      <c r="M192" s="31">
        <f>IFERROR(Transactions[[#This Row],[Net of Sale]]*(1+Assumptions!$C$1),"-")</f>
        <v>158.4</v>
      </c>
      <c r="N192" s="33" t="s">
        <v>188</v>
      </c>
      <c r="O192" s="35" t="s">
        <v>177</v>
      </c>
      <c r="P192" s="33" t="s">
        <v>191</v>
      </c>
      <c r="Q192" s="31">
        <f>IFERROR((VLOOKUP(Transactions[[#This Row],[Product/ Service Name]],Products[[Product/ Service Name]:[Unit Sales Price]],4,FALSE))*Transactions[[#This Row],[Quantity Sold]],"-")</f>
        <v>120</v>
      </c>
      <c r="R192" s="31">
        <f>IFERROR(Transactions[[#This Row],[Net of Sale]]-Transactions[[#This Row],[COGS]],"-")</f>
        <v>24</v>
      </c>
      <c r="S192" s="31">
        <f>IFERROR(Transactions[[#This Row],[COGS]]*Assumptions!$C$1,"-")</f>
        <v>12</v>
      </c>
      <c r="T192" s="31">
        <f>IFERROR(Transactions[[#This Row],[Output VAT(Liability)]]-Transactions[[#This Row],[Input VAT (Assets)]],"-")</f>
        <v>2.4000000000000004</v>
      </c>
    </row>
    <row r="193" spans="2:20" x14ac:dyDescent="0.3">
      <c r="B193" s="55">
        <v>45758</v>
      </c>
      <c r="C193" s="50">
        <f>MONTH(Transactions[[#This Row],[Date]])</f>
        <v>4</v>
      </c>
      <c r="D193" s="50" t="s">
        <v>214</v>
      </c>
      <c r="E193" s="50" t="s">
        <v>13</v>
      </c>
      <c r="F193" s="33" t="s">
        <v>38</v>
      </c>
      <c r="G193" s="33" t="s">
        <v>106</v>
      </c>
      <c r="H193" s="33" t="s">
        <v>171</v>
      </c>
      <c r="I193" s="33">
        <v>20</v>
      </c>
      <c r="J193" s="24">
        <f>IFERROR(VLOOKUP(Transactions[[#This Row],[Product/ Service Name]],Products[[Product/ Service Name]:[Unit Sales Price]],10,FALSE),"-")</f>
        <v>60</v>
      </c>
      <c r="K193" s="27">
        <f>IFERROR(Transactions[[#This Row],[Unit Price]]*Transactions[[#This Row],[Quantity Sold]],"-")</f>
        <v>1200</v>
      </c>
      <c r="L193" s="31">
        <f>IFERROR(Transactions[[#This Row],[Net of Sale]]*Assumptions!$C$1,"-")</f>
        <v>120</v>
      </c>
      <c r="M193" s="31">
        <f>IFERROR(Transactions[[#This Row],[Net of Sale]]*(1+Assumptions!$C$1),"-")</f>
        <v>1320</v>
      </c>
      <c r="N193" s="33" t="s">
        <v>190</v>
      </c>
      <c r="O193" s="35" t="s">
        <v>179</v>
      </c>
      <c r="P193" s="33" t="s">
        <v>192</v>
      </c>
      <c r="Q193" s="31">
        <f>IFERROR((VLOOKUP(Transactions[[#This Row],[Product/ Service Name]],Products[[Product/ Service Name]:[Unit Sales Price]],4,FALSE))*Transactions[[#This Row],[Quantity Sold]],"-")</f>
        <v>1000</v>
      </c>
      <c r="R193" s="31">
        <f>IFERROR(Transactions[[#This Row],[Net of Sale]]-Transactions[[#This Row],[COGS]],"-")</f>
        <v>200</v>
      </c>
      <c r="S193" s="31">
        <f>IFERROR(Transactions[[#This Row],[COGS]]*Assumptions!$C$1,"-")</f>
        <v>100</v>
      </c>
      <c r="T193" s="31">
        <f>IFERROR(Transactions[[#This Row],[Output VAT(Liability)]]-Transactions[[#This Row],[Input VAT (Assets)]],"-")</f>
        <v>20</v>
      </c>
    </row>
    <row r="194" spans="2:20" x14ac:dyDescent="0.3">
      <c r="B194" s="55">
        <v>45759</v>
      </c>
      <c r="C194" s="50">
        <f>MONTH(Transactions[[#This Row],[Date]])</f>
        <v>4</v>
      </c>
      <c r="D194" s="50" t="s">
        <v>214</v>
      </c>
      <c r="E194" s="50" t="s">
        <v>13</v>
      </c>
      <c r="F194" s="33" t="s">
        <v>39</v>
      </c>
      <c r="G194" s="33" t="s">
        <v>106</v>
      </c>
      <c r="H194" s="33" t="s">
        <v>172</v>
      </c>
      <c r="I194" s="33">
        <v>20</v>
      </c>
      <c r="J194" s="24">
        <f>IFERROR(VLOOKUP(Transactions[[#This Row],[Product/ Service Name]],Products[[Product/ Service Name]:[Unit Sales Price]],10,FALSE),"-")</f>
        <v>55.199999999999996</v>
      </c>
      <c r="K194" s="27">
        <f>IFERROR(Transactions[[#This Row],[Unit Price]]*Transactions[[#This Row],[Quantity Sold]],"-")</f>
        <v>1104</v>
      </c>
      <c r="L194" s="31">
        <f>IFERROR(Transactions[[#This Row],[Net of Sale]]*Assumptions!$C$1,"-")</f>
        <v>110.4</v>
      </c>
      <c r="M194" s="31">
        <f>IFERROR(Transactions[[#This Row],[Net of Sale]]*(1+Assumptions!$C$1),"-")</f>
        <v>1214.4000000000001</v>
      </c>
      <c r="N194" s="33" t="s">
        <v>190</v>
      </c>
      <c r="O194" s="35" t="s">
        <v>180</v>
      </c>
      <c r="P194" s="33" t="s">
        <v>192</v>
      </c>
      <c r="Q194" s="31">
        <f>IFERROR((VLOOKUP(Transactions[[#This Row],[Product/ Service Name]],Products[[Product/ Service Name]:[Unit Sales Price]],4,FALSE))*Transactions[[#This Row],[Quantity Sold]],"-")</f>
        <v>920</v>
      </c>
      <c r="R194" s="31">
        <f>IFERROR(Transactions[[#This Row],[Net of Sale]]-Transactions[[#This Row],[COGS]],"-")</f>
        <v>184</v>
      </c>
      <c r="S194" s="31">
        <f>IFERROR(Transactions[[#This Row],[COGS]]*Assumptions!$C$1,"-")</f>
        <v>92</v>
      </c>
      <c r="T194" s="31">
        <f>IFERROR(Transactions[[#This Row],[Output VAT(Liability)]]-Transactions[[#This Row],[Input VAT (Assets)]],"-")</f>
        <v>18.400000000000006</v>
      </c>
    </row>
    <row r="195" spans="2:20" x14ac:dyDescent="0.3">
      <c r="B195" s="55">
        <v>45761</v>
      </c>
      <c r="C195" s="50">
        <f>MONTH(Transactions[[#This Row],[Date]])</f>
        <v>4</v>
      </c>
      <c r="D195" s="50" t="s">
        <v>214</v>
      </c>
      <c r="E195" s="50" t="s">
        <v>13</v>
      </c>
      <c r="F195" s="33" t="s">
        <v>40</v>
      </c>
      <c r="G195" s="33" t="s">
        <v>106</v>
      </c>
      <c r="H195" s="33" t="s">
        <v>167</v>
      </c>
      <c r="I195" s="33">
        <v>20</v>
      </c>
      <c r="J195" s="24">
        <f>IFERROR(VLOOKUP(Transactions[[#This Row],[Product/ Service Name]],Products[[Product/ Service Name]:[Unit Sales Price]],10,FALSE),"-")</f>
        <v>26.4</v>
      </c>
      <c r="K195" s="27">
        <f>IFERROR(Transactions[[#This Row],[Unit Price]]*Transactions[[#This Row],[Quantity Sold]],"-")</f>
        <v>528</v>
      </c>
      <c r="L195" s="31">
        <f>IFERROR(Transactions[[#This Row],[Net of Sale]]*Assumptions!$C$1,"-")</f>
        <v>52.800000000000004</v>
      </c>
      <c r="M195" s="31">
        <f>IFERROR(Transactions[[#This Row],[Net of Sale]]*(1+Assumptions!$C$1),"-")</f>
        <v>580.80000000000007</v>
      </c>
      <c r="N195" s="33" t="s">
        <v>190</v>
      </c>
      <c r="O195" s="35" t="s">
        <v>185</v>
      </c>
      <c r="P195" s="33" t="s">
        <v>191</v>
      </c>
      <c r="Q195" s="31">
        <f>IFERROR((VLOOKUP(Transactions[[#This Row],[Product/ Service Name]],Products[[Product/ Service Name]:[Unit Sales Price]],4,FALSE))*Transactions[[#This Row],[Quantity Sold]],"-")</f>
        <v>440</v>
      </c>
      <c r="R195" s="31">
        <f>IFERROR(Transactions[[#This Row],[Net of Sale]]-Transactions[[#This Row],[COGS]],"-")</f>
        <v>88</v>
      </c>
      <c r="S195" s="31">
        <f>IFERROR(Transactions[[#This Row],[COGS]]*Assumptions!$C$1,"-")</f>
        <v>44</v>
      </c>
      <c r="T195" s="31">
        <f>IFERROR(Transactions[[#This Row],[Output VAT(Liability)]]-Transactions[[#This Row],[Input VAT (Assets)]],"-")</f>
        <v>8.8000000000000043</v>
      </c>
    </row>
    <row r="196" spans="2:20" x14ac:dyDescent="0.3">
      <c r="B196" s="55">
        <v>45761</v>
      </c>
      <c r="C196" s="50">
        <f>MONTH(Transactions[[#This Row],[Date]])</f>
        <v>4</v>
      </c>
      <c r="D196" s="50" t="s">
        <v>214</v>
      </c>
      <c r="E196" s="50" t="s">
        <v>13</v>
      </c>
      <c r="F196" s="33" t="s">
        <v>41</v>
      </c>
      <c r="G196" s="33" t="s">
        <v>106</v>
      </c>
      <c r="H196" s="33" t="s">
        <v>168</v>
      </c>
      <c r="I196" s="33">
        <v>20</v>
      </c>
      <c r="J196" s="24">
        <f>IFERROR(VLOOKUP(Transactions[[#This Row],[Product/ Service Name]],Products[[Product/ Service Name]:[Unit Sales Price]],10,FALSE),"-")</f>
        <v>25.2</v>
      </c>
      <c r="K196" s="27">
        <f>IFERROR(Transactions[[#This Row],[Unit Price]]*Transactions[[#This Row],[Quantity Sold]],"-")</f>
        <v>504</v>
      </c>
      <c r="L196" s="31">
        <f>IFERROR(Transactions[[#This Row],[Net of Sale]]*Assumptions!$C$1,"-")</f>
        <v>50.400000000000006</v>
      </c>
      <c r="M196" s="31">
        <f>IFERROR(Transactions[[#This Row],[Net of Sale]]*(1+Assumptions!$C$1),"-")</f>
        <v>554.40000000000009</v>
      </c>
      <c r="N196" s="33" t="s">
        <v>190</v>
      </c>
      <c r="O196" s="35" t="s">
        <v>185</v>
      </c>
      <c r="P196" s="33" t="s">
        <v>191</v>
      </c>
      <c r="Q196" s="31">
        <f>IFERROR((VLOOKUP(Transactions[[#This Row],[Product/ Service Name]],Products[[Product/ Service Name]:[Unit Sales Price]],4,FALSE))*Transactions[[#This Row],[Quantity Sold]],"-")</f>
        <v>420</v>
      </c>
      <c r="R196" s="31">
        <f>IFERROR(Transactions[[#This Row],[Net of Sale]]-Transactions[[#This Row],[COGS]],"-")</f>
        <v>84</v>
      </c>
      <c r="S196" s="31">
        <f>IFERROR(Transactions[[#This Row],[COGS]]*Assumptions!$C$1,"-")</f>
        <v>42</v>
      </c>
      <c r="T196" s="31">
        <f>IFERROR(Transactions[[#This Row],[Output VAT(Liability)]]-Transactions[[#This Row],[Input VAT (Assets)]],"-")</f>
        <v>8.4000000000000057</v>
      </c>
    </row>
    <row r="197" spans="2:20" x14ac:dyDescent="0.3">
      <c r="B197" s="55">
        <v>45761</v>
      </c>
      <c r="C197" s="50">
        <f>MONTH(Transactions[[#This Row],[Date]])</f>
        <v>4</v>
      </c>
      <c r="D197" s="50" t="s">
        <v>214</v>
      </c>
      <c r="E197" s="50" t="s">
        <v>13</v>
      </c>
      <c r="F197" s="33" t="s">
        <v>42</v>
      </c>
      <c r="G197" s="33" t="s">
        <v>106</v>
      </c>
      <c r="H197" s="33" t="s">
        <v>169</v>
      </c>
      <c r="I197" s="33">
        <v>20</v>
      </c>
      <c r="J197" s="24">
        <f>IFERROR(VLOOKUP(Transactions[[#This Row],[Product/ Service Name]],Products[[Product/ Service Name]:[Unit Sales Price]],10,FALSE),"-")</f>
        <v>18</v>
      </c>
      <c r="K197" s="27">
        <f>IFERROR(Transactions[[#This Row],[Unit Price]]*Transactions[[#This Row],[Quantity Sold]],"-")</f>
        <v>360</v>
      </c>
      <c r="L197" s="31">
        <f>IFERROR(Transactions[[#This Row],[Net of Sale]]*Assumptions!$C$1,"-")</f>
        <v>36</v>
      </c>
      <c r="M197" s="31">
        <f>IFERROR(Transactions[[#This Row],[Net of Sale]]*(1+Assumptions!$C$1),"-")</f>
        <v>396.00000000000006</v>
      </c>
      <c r="N197" s="33" t="s">
        <v>190</v>
      </c>
      <c r="O197" s="35" t="s">
        <v>181</v>
      </c>
      <c r="P197" s="33" t="s">
        <v>191</v>
      </c>
      <c r="Q197" s="31">
        <f>IFERROR((VLOOKUP(Transactions[[#This Row],[Product/ Service Name]],Products[[Product/ Service Name]:[Unit Sales Price]],4,FALSE))*Transactions[[#This Row],[Quantity Sold]],"-")</f>
        <v>300</v>
      </c>
      <c r="R197" s="31">
        <f>IFERROR(Transactions[[#This Row],[Net of Sale]]-Transactions[[#This Row],[COGS]],"-")</f>
        <v>60</v>
      </c>
      <c r="S197" s="31">
        <f>IFERROR(Transactions[[#This Row],[COGS]]*Assumptions!$C$1,"-")</f>
        <v>30</v>
      </c>
      <c r="T197" s="31">
        <f>IFERROR(Transactions[[#This Row],[Output VAT(Liability)]]-Transactions[[#This Row],[Input VAT (Assets)]],"-")</f>
        <v>6</v>
      </c>
    </row>
    <row r="198" spans="2:20" x14ac:dyDescent="0.3">
      <c r="B198" s="55">
        <v>45762</v>
      </c>
      <c r="C198" s="50">
        <f>MONTH(Transactions[[#This Row],[Date]])</f>
        <v>4</v>
      </c>
      <c r="D198" s="50" t="s">
        <v>214</v>
      </c>
      <c r="E198" s="50" t="s">
        <v>13</v>
      </c>
      <c r="F198" s="33" t="s">
        <v>43</v>
      </c>
      <c r="G198" s="33" t="s">
        <v>106</v>
      </c>
      <c r="H198" s="33" t="s">
        <v>170</v>
      </c>
      <c r="I198" s="33">
        <v>20</v>
      </c>
      <c r="J198" s="24">
        <f>IFERROR(VLOOKUP(Transactions[[#This Row],[Product/ Service Name]],Products[[Product/ Service Name]:[Unit Sales Price]],10,FALSE),"-")</f>
        <v>10.799999999999999</v>
      </c>
      <c r="K198" s="27">
        <f>IFERROR(Transactions[[#This Row],[Unit Price]]*Transactions[[#This Row],[Quantity Sold]],"-")</f>
        <v>215.99999999999997</v>
      </c>
      <c r="L198" s="31">
        <f>IFERROR(Transactions[[#This Row],[Net of Sale]]*Assumptions!$C$1,"-")</f>
        <v>21.599999999999998</v>
      </c>
      <c r="M198" s="31">
        <f>IFERROR(Transactions[[#This Row],[Net of Sale]]*(1+Assumptions!$C$1),"-")</f>
        <v>237.6</v>
      </c>
      <c r="N198" s="33" t="s">
        <v>190</v>
      </c>
      <c r="O198" s="35" t="s">
        <v>182</v>
      </c>
      <c r="P198" s="33" t="s">
        <v>191</v>
      </c>
      <c r="Q198" s="31">
        <f>IFERROR((VLOOKUP(Transactions[[#This Row],[Product/ Service Name]],Products[[Product/ Service Name]:[Unit Sales Price]],4,FALSE))*Transactions[[#This Row],[Quantity Sold]],"-")</f>
        <v>180</v>
      </c>
      <c r="R198" s="31">
        <f>IFERROR(Transactions[[#This Row],[Net of Sale]]-Transactions[[#This Row],[COGS]],"-")</f>
        <v>35.999999999999972</v>
      </c>
      <c r="S198" s="31">
        <f>IFERROR(Transactions[[#This Row],[COGS]]*Assumptions!$C$1,"-")</f>
        <v>18</v>
      </c>
      <c r="T198" s="31">
        <f>IFERROR(Transactions[[#This Row],[Output VAT(Liability)]]-Transactions[[#This Row],[Input VAT (Assets)]],"-")</f>
        <v>3.5999999999999979</v>
      </c>
    </row>
    <row r="199" spans="2:20" x14ac:dyDescent="0.3">
      <c r="B199" s="55">
        <v>45762</v>
      </c>
      <c r="C199" s="50">
        <f>MONTH(Transactions[[#This Row],[Date]])</f>
        <v>4</v>
      </c>
      <c r="D199" s="50" t="s">
        <v>214</v>
      </c>
      <c r="E199" s="50" t="s">
        <v>13</v>
      </c>
      <c r="F199" s="33" t="s">
        <v>44</v>
      </c>
      <c r="G199" s="33" t="s">
        <v>106</v>
      </c>
      <c r="H199" s="33" t="s">
        <v>171</v>
      </c>
      <c r="I199" s="33">
        <v>20</v>
      </c>
      <c r="J199" s="24">
        <f>IFERROR(VLOOKUP(Transactions[[#This Row],[Product/ Service Name]],Products[[Product/ Service Name]:[Unit Sales Price]],10,FALSE),"-")</f>
        <v>9.6</v>
      </c>
      <c r="K199" s="27">
        <f>IFERROR(Transactions[[#This Row],[Unit Price]]*Transactions[[#This Row],[Quantity Sold]],"-")</f>
        <v>192</v>
      </c>
      <c r="L199" s="31">
        <f>IFERROR(Transactions[[#This Row],[Net of Sale]]*Assumptions!$C$1,"-")</f>
        <v>19.200000000000003</v>
      </c>
      <c r="M199" s="31">
        <f>IFERROR(Transactions[[#This Row],[Net of Sale]]*(1+Assumptions!$C$1),"-")</f>
        <v>211.20000000000002</v>
      </c>
      <c r="N199" s="33" t="s">
        <v>189</v>
      </c>
      <c r="O199" s="35" t="s">
        <v>184</v>
      </c>
      <c r="P199" s="33" t="s">
        <v>191</v>
      </c>
      <c r="Q199" s="31">
        <f>IFERROR((VLOOKUP(Transactions[[#This Row],[Product/ Service Name]],Products[[Product/ Service Name]:[Unit Sales Price]],4,FALSE))*Transactions[[#This Row],[Quantity Sold]],"-")</f>
        <v>160</v>
      </c>
      <c r="R199" s="31">
        <f>IFERROR(Transactions[[#This Row],[Net of Sale]]-Transactions[[#This Row],[COGS]],"-")</f>
        <v>32</v>
      </c>
      <c r="S199" s="31">
        <f>IFERROR(Transactions[[#This Row],[COGS]]*Assumptions!$C$1,"-")</f>
        <v>16</v>
      </c>
      <c r="T199" s="31">
        <f>IFERROR(Transactions[[#This Row],[Output VAT(Liability)]]-Transactions[[#This Row],[Input VAT (Assets)]],"-")</f>
        <v>3.2000000000000028</v>
      </c>
    </row>
    <row r="200" spans="2:20" x14ac:dyDescent="0.3">
      <c r="B200" s="55">
        <v>45763</v>
      </c>
      <c r="C200" s="50">
        <f>MONTH(Transactions[[#This Row],[Date]])</f>
        <v>4</v>
      </c>
      <c r="D200" s="50" t="s">
        <v>214</v>
      </c>
      <c r="E200" s="50" t="s">
        <v>13</v>
      </c>
      <c r="F200" s="33" t="s">
        <v>45</v>
      </c>
      <c r="G200" s="33" t="s">
        <v>106</v>
      </c>
      <c r="H200" s="33" t="s">
        <v>172</v>
      </c>
      <c r="I200" s="33">
        <v>20</v>
      </c>
      <c r="J200" s="24">
        <f>IFERROR(VLOOKUP(Transactions[[#This Row],[Product/ Service Name]],Products[[Product/ Service Name]:[Unit Sales Price]],10,FALSE),"-")</f>
        <v>4.8</v>
      </c>
      <c r="K200" s="27">
        <f>IFERROR(Transactions[[#This Row],[Unit Price]]*Transactions[[#This Row],[Quantity Sold]],"-")</f>
        <v>96</v>
      </c>
      <c r="L200" s="31">
        <f>IFERROR(Transactions[[#This Row],[Net of Sale]]*Assumptions!$C$1,"-")</f>
        <v>9.6000000000000014</v>
      </c>
      <c r="M200" s="31">
        <f>IFERROR(Transactions[[#This Row],[Net of Sale]]*(1+Assumptions!$C$1),"-")</f>
        <v>105.60000000000001</v>
      </c>
      <c r="N200" s="33" t="s">
        <v>190</v>
      </c>
      <c r="O200" s="35" t="s">
        <v>183</v>
      </c>
      <c r="P200" s="33" t="s">
        <v>192</v>
      </c>
      <c r="Q200" s="31">
        <f>IFERROR((VLOOKUP(Transactions[[#This Row],[Product/ Service Name]],Products[[Product/ Service Name]:[Unit Sales Price]],4,FALSE))*Transactions[[#This Row],[Quantity Sold]],"-")</f>
        <v>80</v>
      </c>
      <c r="R200" s="31">
        <f>IFERROR(Transactions[[#This Row],[Net of Sale]]-Transactions[[#This Row],[COGS]],"-")</f>
        <v>16</v>
      </c>
      <c r="S200" s="31">
        <f>IFERROR(Transactions[[#This Row],[COGS]]*Assumptions!$C$1,"-")</f>
        <v>8</v>
      </c>
      <c r="T200" s="31">
        <f>IFERROR(Transactions[[#This Row],[Output VAT(Liability)]]-Transactions[[#This Row],[Input VAT (Assets)]],"-")</f>
        <v>1.6000000000000014</v>
      </c>
    </row>
    <row r="201" spans="2:20" x14ac:dyDescent="0.3">
      <c r="B201" s="55">
        <v>45763</v>
      </c>
      <c r="C201" s="50">
        <f>MONTH(Transactions[[#This Row],[Date]])</f>
        <v>4</v>
      </c>
      <c r="D201" s="50" t="s">
        <v>214</v>
      </c>
      <c r="E201" s="50" t="s">
        <v>13</v>
      </c>
      <c r="F201" s="33" t="s">
        <v>46</v>
      </c>
      <c r="G201" s="33" t="s">
        <v>106</v>
      </c>
      <c r="H201" s="33" t="s">
        <v>167</v>
      </c>
      <c r="I201" s="33">
        <v>20</v>
      </c>
      <c r="J201" s="24">
        <f>IFERROR(VLOOKUP(Transactions[[#This Row],[Product/ Service Name]],Products[[Product/ Service Name]:[Unit Sales Price]],10,FALSE),"-")</f>
        <v>3</v>
      </c>
      <c r="K201" s="27">
        <f>IFERROR(Transactions[[#This Row],[Unit Price]]*Transactions[[#This Row],[Quantity Sold]],"-")</f>
        <v>60</v>
      </c>
      <c r="L201" s="31">
        <f>IFERROR(Transactions[[#This Row],[Net of Sale]]*Assumptions!$C$1,"-")</f>
        <v>6</v>
      </c>
      <c r="M201" s="31">
        <f>IFERROR(Transactions[[#This Row],[Net of Sale]]*(1+Assumptions!$C$1),"-")</f>
        <v>66</v>
      </c>
      <c r="N201" s="33" t="s">
        <v>186</v>
      </c>
      <c r="O201" s="35" t="s">
        <v>185</v>
      </c>
      <c r="P201" s="33" t="s">
        <v>192</v>
      </c>
      <c r="Q201" s="31">
        <f>IFERROR((VLOOKUP(Transactions[[#This Row],[Product/ Service Name]],Products[[Product/ Service Name]:[Unit Sales Price]],4,FALSE))*Transactions[[#This Row],[Quantity Sold]],"-")</f>
        <v>50</v>
      </c>
      <c r="R201" s="31">
        <f>IFERROR(Transactions[[#This Row],[Net of Sale]]-Transactions[[#This Row],[COGS]],"-")</f>
        <v>10</v>
      </c>
      <c r="S201" s="31">
        <f>IFERROR(Transactions[[#This Row],[COGS]]*Assumptions!$C$1,"-")</f>
        <v>5</v>
      </c>
      <c r="T201" s="31">
        <f>IFERROR(Transactions[[#This Row],[Output VAT(Liability)]]-Transactions[[#This Row],[Input VAT (Assets)]],"-")</f>
        <v>1</v>
      </c>
    </row>
    <row r="202" spans="2:20" x14ac:dyDescent="0.3">
      <c r="B202" s="55">
        <v>45763</v>
      </c>
      <c r="C202" s="50">
        <f>MONTH(Transactions[[#This Row],[Date]])</f>
        <v>4</v>
      </c>
      <c r="D202" s="50" t="s">
        <v>214</v>
      </c>
      <c r="E202" s="50" t="s">
        <v>13</v>
      </c>
      <c r="F202" s="33" t="s">
        <v>47</v>
      </c>
      <c r="G202" s="33" t="s">
        <v>106</v>
      </c>
      <c r="H202" s="33" t="s">
        <v>168</v>
      </c>
      <c r="I202" s="33">
        <v>20</v>
      </c>
      <c r="J202" s="24">
        <f>IFERROR(VLOOKUP(Transactions[[#This Row],[Product/ Service Name]],Products[[Product/ Service Name]:[Unit Sales Price]],10,FALSE),"-")</f>
        <v>48</v>
      </c>
      <c r="K202" s="27">
        <f>IFERROR(Transactions[[#This Row],[Unit Price]]*Transactions[[#This Row],[Quantity Sold]],"-")</f>
        <v>960</v>
      </c>
      <c r="L202" s="31">
        <f>IFERROR(Transactions[[#This Row],[Net of Sale]]*Assumptions!$C$1,"-")</f>
        <v>96</v>
      </c>
      <c r="M202" s="31">
        <f>IFERROR(Transactions[[#This Row],[Net of Sale]]*(1+Assumptions!$C$1),"-")</f>
        <v>1056</v>
      </c>
      <c r="N202" s="33" t="s">
        <v>186</v>
      </c>
      <c r="O202" s="35" t="s">
        <v>181</v>
      </c>
      <c r="P202" s="33" t="s">
        <v>191</v>
      </c>
      <c r="Q202" s="31">
        <f>IFERROR((VLOOKUP(Transactions[[#This Row],[Product/ Service Name]],Products[[Product/ Service Name]:[Unit Sales Price]],4,FALSE))*Transactions[[#This Row],[Quantity Sold]],"-")</f>
        <v>800</v>
      </c>
      <c r="R202" s="31">
        <f>IFERROR(Transactions[[#This Row],[Net of Sale]]-Transactions[[#This Row],[COGS]],"-")</f>
        <v>160</v>
      </c>
      <c r="S202" s="31">
        <f>IFERROR(Transactions[[#This Row],[COGS]]*Assumptions!$C$1,"-")</f>
        <v>80</v>
      </c>
      <c r="T202" s="31">
        <f>IFERROR(Transactions[[#This Row],[Output VAT(Liability)]]-Transactions[[#This Row],[Input VAT (Assets)]],"-")</f>
        <v>16</v>
      </c>
    </row>
    <row r="203" spans="2:20" x14ac:dyDescent="0.3">
      <c r="B203" s="55">
        <v>45765</v>
      </c>
      <c r="C203" s="50">
        <f>MONTH(Transactions[[#This Row],[Date]])</f>
        <v>4</v>
      </c>
      <c r="D203" s="50" t="s">
        <v>214</v>
      </c>
      <c r="E203" s="50" t="s">
        <v>13</v>
      </c>
      <c r="F203" s="33" t="s">
        <v>48</v>
      </c>
      <c r="G203" s="33" t="s">
        <v>106</v>
      </c>
      <c r="H203" s="33" t="s">
        <v>169</v>
      </c>
      <c r="I203" s="33">
        <v>20</v>
      </c>
      <c r="J203" s="24">
        <f>IFERROR(VLOOKUP(Transactions[[#This Row],[Product/ Service Name]],Products[[Product/ Service Name]:[Unit Sales Price]],10,FALSE),"-")</f>
        <v>15.6</v>
      </c>
      <c r="K203" s="27">
        <f>IFERROR(Transactions[[#This Row],[Unit Price]]*Transactions[[#This Row],[Quantity Sold]],"-")</f>
        <v>312</v>
      </c>
      <c r="L203" s="31">
        <f>IFERROR(Transactions[[#This Row],[Net of Sale]]*Assumptions!$C$1,"-")</f>
        <v>31.200000000000003</v>
      </c>
      <c r="M203" s="31">
        <f>IFERROR(Transactions[[#This Row],[Net of Sale]]*(1+Assumptions!$C$1),"-")</f>
        <v>343.20000000000005</v>
      </c>
      <c r="N203" s="33" t="s">
        <v>186</v>
      </c>
      <c r="O203" s="35" t="s">
        <v>183</v>
      </c>
      <c r="P203" s="33" t="s">
        <v>191</v>
      </c>
      <c r="Q203" s="31">
        <f>IFERROR((VLOOKUP(Transactions[[#This Row],[Product/ Service Name]],Products[[Product/ Service Name]:[Unit Sales Price]],4,FALSE))*Transactions[[#This Row],[Quantity Sold]],"-")</f>
        <v>260</v>
      </c>
      <c r="R203" s="31">
        <f>IFERROR(Transactions[[#This Row],[Net of Sale]]-Transactions[[#This Row],[COGS]],"-")</f>
        <v>52</v>
      </c>
      <c r="S203" s="31">
        <f>IFERROR(Transactions[[#This Row],[COGS]]*Assumptions!$C$1,"-")</f>
        <v>26</v>
      </c>
      <c r="T203" s="31">
        <f>IFERROR(Transactions[[#This Row],[Output VAT(Liability)]]-Transactions[[#This Row],[Input VAT (Assets)]],"-")</f>
        <v>5.2000000000000028</v>
      </c>
    </row>
    <row r="204" spans="2:20" x14ac:dyDescent="0.3">
      <c r="B204" s="55">
        <v>45765</v>
      </c>
      <c r="C204" s="50">
        <f>MONTH(Transactions[[#This Row],[Date]])</f>
        <v>4</v>
      </c>
      <c r="D204" s="50" t="s">
        <v>214</v>
      </c>
      <c r="E204" s="50" t="s">
        <v>13</v>
      </c>
      <c r="F204" s="33" t="s">
        <v>49</v>
      </c>
      <c r="G204" s="33" t="s">
        <v>106</v>
      </c>
      <c r="H204" s="33" t="s">
        <v>170</v>
      </c>
      <c r="I204" s="33">
        <v>20</v>
      </c>
      <c r="J204" s="24">
        <f>IFERROR(VLOOKUP(Transactions[[#This Row],[Product/ Service Name]],Products[[Product/ Service Name]:[Unit Sales Price]],10,FALSE),"-")</f>
        <v>18</v>
      </c>
      <c r="K204" s="27">
        <f>IFERROR(Transactions[[#This Row],[Unit Price]]*Transactions[[#This Row],[Quantity Sold]],"-")</f>
        <v>360</v>
      </c>
      <c r="L204" s="31">
        <f>IFERROR(Transactions[[#This Row],[Net of Sale]]*Assumptions!$C$1,"-")</f>
        <v>36</v>
      </c>
      <c r="M204" s="31">
        <f>IFERROR(Transactions[[#This Row],[Net of Sale]]*(1+Assumptions!$C$1),"-")</f>
        <v>396.00000000000006</v>
      </c>
      <c r="N204" s="33" t="s">
        <v>187</v>
      </c>
      <c r="O204" s="35" t="s">
        <v>177</v>
      </c>
      <c r="P204" s="33" t="s">
        <v>191</v>
      </c>
      <c r="Q204" s="31">
        <f>IFERROR((VLOOKUP(Transactions[[#This Row],[Product/ Service Name]],Products[[Product/ Service Name]:[Unit Sales Price]],4,FALSE))*Transactions[[#This Row],[Quantity Sold]],"-")</f>
        <v>300</v>
      </c>
      <c r="R204" s="31">
        <f>IFERROR(Transactions[[#This Row],[Net of Sale]]-Transactions[[#This Row],[COGS]],"-")</f>
        <v>60</v>
      </c>
      <c r="S204" s="31">
        <f>IFERROR(Transactions[[#This Row],[COGS]]*Assumptions!$C$1,"-")</f>
        <v>30</v>
      </c>
      <c r="T204" s="31">
        <f>IFERROR(Transactions[[#This Row],[Output VAT(Liability)]]-Transactions[[#This Row],[Input VAT (Assets)]],"-")</f>
        <v>6</v>
      </c>
    </row>
    <row r="205" spans="2:20" x14ac:dyDescent="0.3">
      <c r="B205" s="55">
        <v>45766</v>
      </c>
      <c r="C205" s="50">
        <f>MONTH(Transactions[[#This Row],[Date]])</f>
        <v>4</v>
      </c>
      <c r="D205" s="50" t="s">
        <v>214</v>
      </c>
      <c r="E205" s="50" t="s">
        <v>13</v>
      </c>
      <c r="F205" s="33" t="s">
        <v>86</v>
      </c>
      <c r="G205" s="33" t="s">
        <v>106</v>
      </c>
      <c r="H205" s="33" t="s">
        <v>171</v>
      </c>
      <c r="I205" s="33">
        <v>20</v>
      </c>
      <c r="J205" s="24">
        <f>IFERROR(VLOOKUP(Transactions[[#This Row],[Product/ Service Name]],Products[[Product/ Service Name]:[Unit Sales Price]],10,FALSE),"-")</f>
        <v>36</v>
      </c>
      <c r="K205" s="27">
        <f>IFERROR(Transactions[[#This Row],[Unit Price]]*Transactions[[#This Row],[Quantity Sold]],"-")</f>
        <v>720</v>
      </c>
      <c r="L205" s="31">
        <f>IFERROR(Transactions[[#This Row],[Net of Sale]]*Assumptions!$C$1,"-")</f>
        <v>72</v>
      </c>
      <c r="M205" s="31">
        <f>IFERROR(Transactions[[#This Row],[Net of Sale]]*(1+Assumptions!$C$1),"-")</f>
        <v>792.00000000000011</v>
      </c>
      <c r="N205" s="33" t="s">
        <v>187</v>
      </c>
      <c r="O205" s="35" t="s">
        <v>184</v>
      </c>
      <c r="P205" s="33" t="s">
        <v>191</v>
      </c>
      <c r="Q205" s="31">
        <f>IFERROR((VLOOKUP(Transactions[[#This Row],[Product/ Service Name]],Products[[Product/ Service Name]:[Unit Sales Price]],4,FALSE))*Transactions[[#This Row],[Quantity Sold]],"-")</f>
        <v>600</v>
      </c>
      <c r="R205" s="31">
        <f>IFERROR(Transactions[[#This Row],[Net of Sale]]-Transactions[[#This Row],[COGS]],"-")</f>
        <v>120</v>
      </c>
      <c r="S205" s="31">
        <f>IFERROR(Transactions[[#This Row],[COGS]]*Assumptions!$C$1,"-")</f>
        <v>60</v>
      </c>
      <c r="T205" s="31">
        <f>IFERROR(Transactions[[#This Row],[Output VAT(Liability)]]-Transactions[[#This Row],[Input VAT (Assets)]],"-")</f>
        <v>12</v>
      </c>
    </row>
    <row r="206" spans="2:20" x14ac:dyDescent="0.3">
      <c r="B206" s="55">
        <v>45766</v>
      </c>
      <c r="C206" s="50">
        <f>MONTH(Transactions[[#This Row],[Date]])</f>
        <v>4</v>
      </c>
      <c r="D206" s="50" t="s">
        <v>214</v>
      </c>
      <c r="E206" s="50" t="s">
        <v>14</v>
      </c>
      <c r="F206" s="33" t="s">
        <v>96</v>
      </c>
      <c r="G206" s="33" t="s">
        <v>106</v>
      </c>
      <c r="H206" s="33" t="s">
        <v>172</v>
      </c>
      <c r="I206" s="33">
        <v>20</v>
      </c>
      <c r="J206" s="24">
        <f>IFERROR(VLOOKUP(Transactions[[#This Row],[Product/ Service Name]],Products[[Product/ Service Name]:[Unit Sales Price]],10,FALSE),"-")</f>
        <v>24</v>
      </c>
      <c r="K206" s="27">
        <f>IFERROR(Transactions[[#This Row],[Unit Price]]*Transactions[[#This Row],[Quantity Sold]],"-")</f>
        <v>480</v>
      </c>
      <c r="L206" s="31">
        <f>IFERROR(Transactions[[#This Row],[Net of Sale]]*Assumptions!$C$1,"-")</f>
        <v>48</v>
      </c>
      <c r="M206" s="31">
        <f>IFERROR(Transactions[[#This Row],[Net of Sale]]*(1+Assumptions!$C$1),"-")</f>
        <v>528</v>
      </c>
      <c r="N206" s="33" t="s">
        <v>188</v>
      </c>
      <c r="O206" s="35" t="s">
        <v>178</v>
      </c>
      <c r="P206" s="33" t="s">
        <v>191</v>
      </c>
      <c r="Q206" s="31">
        <f>IFERROR((VLOOKUP(Transactions[[#This Row],[Product/ Service Name]],Products[[Product/ Service Name]:[Unit Sales Price]],4,FALSE))*Transactions[[#This Row],[Quantity Sold]],"-")</f>
        <v>400</v>
      </c>
      <c r="R206" s="31">
        <f>IFERROR(Transactions[[#This Row],[Net of Sale]]-Transactions[[#This Row],[COGS]],"-")</f>
        <v>80</v>
      </c>
      <c r="S206" s="31">
        <f>IFERROR(Transactions[[#This Row],[COGS]]*Assumptions!$C$1,"-")</f>
        <v>40</v>
      </c>
      <c r="T206" s="31">
        <f>IFERROR(Transactions[[#This Row],[Output VAT(Liability)]]-Transactions[[#This Row],[Input VAT (Assets)]],"-")</f>
        <v>8</v>
      </c>
    </row>
    <row r="207" spans="2:20" x14ac:dyDescent="0.3">
      <c r="B207" s="55">
        <v>45768</v>
      </c>
      <c r="C207" s="50">
        <f>MONTH(Transactions[[#This Row],[Date]])</f>
        <v>4</v>
      </c>
      <c r="D207" s="50" t="s">
        <v>214</v>
      </c>
      <c r="E207" s="50" t="s">
        <v>14</v>
      </c>
      <c r="F207" s="33" t="s">
        <v>97</v>
      </c>
      <c r="G207" s="33" t="s">
        <v>106</v>
      </c>
      <c r="H207" s="33" t="s">
        <v>167</v>
      </c>
      <c r="I207" s="33">
        <v>20</v>
      </c>
      <c r="J207" s="24">
        <f>IFERROR(VLOOKUP(Transactions[[#This Row],[Product/ Service Name]],Products[[Product/ Service Name]:[Unit Sales Price]],10,FALSE),"-")</f>
        <v>24</v>
      </c>
      <c r="K207" s="27">
        <f>IFERROR(Transactions[[#This Row],[Unit Price]]*Transactions[[#This Row],[Quantity Sold]],"-")</f>
        <v>480</v>
      </c>
      <c r="L207" s="31">
        <f>IFERROR(Transactions[[#This Row],[Net of Sale]]*Assumptions!$C$1,"-")</f>
        <v>48</v>
      </c>
      <c r="M207" s="31">
        <f>IFERROR(Transactions[[#This Row],[Net of Sale]]*(1+Assumptions!$C$1),"-")</f>
        <v>528</v>
      </c>
      <c r="N207" s="33" t="s">
        <v>189</v>
      </c>
      <c r="O207" s="35" t="s">
        <v>183</v>
      </c>
      <c r="P207" s="33" t="s">
        <v>192</v>
      </c>
      <c r="Q207" s="31">
        <f>IFERROR((VLOOKUP(Transactions[[#This Row],[Product/ Service Name]],Products[[Product/ Service Name]:[Unit Sales Price]],4,FALSE))*Transactions[[#This Row],[Quantity Sold]],"-")</f>
        <v>400</v>
      </c>
      <c r="R207" s="31">
        <f>IFERROR(Transactions[[#This Row],[Net of Sale]]-Transactions[[#This Row],[COGS]],"-")</f>
        <v>80</v>
      </c>
      <c r="S207" s="31">
        <f>IFERROR(Transactions[[#This Row],[COGS]]*Assumptions!$C$1,"-")</f>
        <v>40</v>
      </c>
      <c r="T207" s="31">
        <f>IFERROR(Transactions[[#This Row],[Output VAT(Liability)]]-Transactions[[#This Row],[Input VAT (Assets)]],"-")</f>
        <v>8</v>
      </c>
    </row>
    <row r="208" spans="2:20" x14ac:dyDescent="0.3">
      <c r="B208" s="55">
        <v>45769</v>
      </c>
      <c r="C208" s="50">
        <f>MONTH(Transactions[[#This Row],[Date]])</f>
        <v>4</v>
      </c>
      <c r="D208" s="50" t="s">
        <v>214</v>
      </c>
      <c r="E208" s="50" t="s">
        <v>14</v>
      </c>
      <c r="F208" s="33" t="s">
        <v>98</v>
      </c>
      <c r="G208" s="33" t="s">
        <v>106</v>
      </c>
      <c r="H208" s="33" t="s">
        <v>168</v>
      </c>
      <c r="I208" s="33">
        <v>20</v>
      </c>
      <c r="J208" s="24">
        <f>IFERROR(VLOOKUP(Transactions[[#This Row],[Product/ Service Name]],Products[[Product/ Service Name]:[Unit Sales Price]],10,FALSE),"-")</f>
        <v>7.1999999999999993</v>
      </c>
      <c r="K208" s="27">
        <f>IFERROR(Transactions[[#This Row],[Unit Price]]*Transactions[[#This Row],[Quantity Sold]],"-")</f>
        <v>144</v>
      </c>
      <c r="L208" s="31">
        <f>IFERROR(Transactions[[#This Row],[Net of Sale]]*Assumptions!$C$1,"-")</f>
        <v>14.4</v>
      </c>
      <c r="M208" s="31">
        <f>IFERROR(Transactions[[#This Row],[Net of Sale]]*(1+Assumptions!$C$1),"-")</f>
        <v>158.4</v>
      </c>
      <c r="N208" s="33" t="s">
        <v>188</v>
      </c>
      <c r="O208" s="35" t="s">
        <v>179</v>
      </c>
      <c r="P208" s="33" t="s">
        <v>192</v>
      </c>
      <c r="Q208" s="31">
        <f>IFERROR((VLOOKUP(Transactions[[#This Row],[Product/ Service Name]],Products[[Product/ Service Name]:[Unit Sales Price]],4,FALSE))*Transactions[[#This Row],[Quantity Sold]],"-")</f>
        <v>120</v>
      </c>
      <c r="R208" s="31">
        <f>IFERROR(Transactions[[#This Row],[Net of Sale]]-Transactions[[#This Row],[COGS]],"-")</f>
        <v>24</v>
      </c>
      <c r="S208" s="31">
        <f>IFERROR(Transactions[[#This Row],[COGS]]*Assumptions!$C$1,"-")</f>
        <v>12</v>
      </c>
      <c r="T208" s="31">
        <f>IFERROR(Transactions[[#This Row],[Output VAT(Liability)]]-Transactions[[#This Row],[Input VAT (Assets)]],"-")</f>
        <v>2.4000000000000004</v>
      </c>
    </row>
    <row r="209" spans="2:20" x14ac:dyDescent="0.3">
      <c r="B209" s="55">
        <v>45769</v>
      </c>
      <c r="C209" s="50">
        <f>MONTH(Transactions[[#This Row],[Date]])</f>
        <v>4</v>
      </c>
      <c r="D209" s="50" t="s">
        <v>214</v>
      </c>
      <c r="E209" s="50" t="s">
        <v>14</v>
      </c>
      <c r="F209" s="33" t="s">
        <v>99</v>
      </c>
      <c r="G209" s="33" t="s">
        <v>106</v>
      </c>
      <c r="H209" s="33" t="s">
        <v>169</v>
      </c>
      <c r="I209" s="33">
        <v>20</v>
      </c>
      <c r="J209" s="24">
        <f>IFERROR(VLOOKUP(Transactions[[#This Row],[Product/ Service Name]],Products[[Product/ Service Name]:[Unit Sales Price]],10,FALSE),"-")</f>
        <v>7.1999999999999993</v>
      </c>
      <c r="K209" s="27">
        <f>IFERROR(Transactions[[#This Row],[Unit Price]]*Transactions[[#This Row],[Quantity Sold]],"-")</f>
        <v>144</v>
      </c>
      <c r="L209" s="31">
        <f>IFERROR(Transactions[[#This Row],[Net of Sale]]*Assumptions!$C$1,"-")</f>
        <v>14.4</v>
      </c>
      <c r="M209" s="31">
        <f>IFERROR(Transactions[[#This Row],[Net of Sale]]*(1+Assumptions!$C$1),"-")</f>
        <v>158.4</v>
      </c>
      <c r="N209" s="33" t="s">
        <v>188</v>
      </c>
      <c r="O209" s="35" t="s">
        <v>182</v>
      </c>
      <c r="P209" s="33" t="s">
        <v>191</v>
      </c>
      <c r="Q209" s="31">
        <f>IFERROR((VLOOKUP(Transactions[[#This Row],[Product/ Service Name]],Products[[Product/ Service Name]:[Unit Sales Price]],4,FALSE))*Transactions[[#This Row],[Quantity Sold]],"-")</f>
        <v>120</v>
      </c>
      <c r="R209" s="31">
        <f>IFERROR(Transactions[[#This Row],[Net of Sale]]-Transactions[[#This Row],[COGS]],"-")</f>
        <v>24</v>
      </c>
      <c r="S209" s="31">
        <f>IFERROR(Transactions[[#This Row],[COGS]]*Assumptions!$C$1,"-")</f>
        <v>12</v>
      </c>
      <c r="T209" s="31">
        <f>IFERROR(Transactions[[#This Row],[Output VAT(Liability)]]-Transactions[[#This Row],[Input VAT (Assets)]],"-")</f>
        <v>2.4000000000000004</v>
      </c>
    </row>
    <row r="210" spans="2:20" x14ac:dyDescent="0.3">
      <c r="B210" s="55">
        <v>45769</v>
      </c>
      <c r="C210" s="50">
        <f>MONTH(Transactions[[#This Row],[Date]])</f>
        <v>4</v>
      </c>
      <c r="D210" s="50" t="s">
        <v>214</v>
      </c>
      <c r="E210" s="50" t="s">
        <v>14</v>
      </c>
      <c r="F210" s="33" t="s">
        <v>100</v>
      </c>
      <c r="G210" s="33" t="s">
        <v>106</v>
      </c>
      <c r="H210" s="33" t="s">
        <v>170</v>
      </c>
      <c r="I210" s="33">
        <v>20</v>
      </c>
      <c r="J210" s="24">
        <f>IFERROR(VLOOKUP(Transactions[[#This Row],[Product/ Service Name]],Products[[Product/ Service Name]:[Unit Sales Price]],10,FALSE),"-")</f>
        <v>7.1999999999999993</v>
      </c>
      <c r="K210" s="27">
        <f>IFERROR(Transactions[[#This Row],[Unit Price]]*Transactions[[#This Row],[Quantity Sold]],"-")</f>
        <v>144</v>
      </c>
      <c r="L210" s="31">
        <f>IFERROR(Transactions[[#This Row],[Net of Sale]]*Assumptions!$C$1,"-")</f>
        <v>14.4</v>
      </c>
      <c r="M210" s="31">
        <f>IFERROR(Transactions[[#This Row],[Net of Sale]]*(1+Assumptions!$C$1),"-")</f>
        <v>158.4</v>
      </c>
      <c r="N210" s="33" t="s">
        <v>188</v>
      </c>
      <c r="O210" s="35" t="s">
        <v>180</v>
      </c>
      <c r="P210" s="33" t="s">
        <v>191</v>
      </c>
      <c r="Q210" s="31">
        <f>IFERROR((VLOOKUP(Transactions[[#This Row],[Product/ Service Name]],Products[[Product/ Service Name]:[Unit Sales Price]],4,FALSE))*Transactions[[#This Row],[Quantity Sold]],"-")</f>
        <v>120</v>
      </c>
      <c r="R210" s="31">
        <f>IFERROR(Transactions[[#This Row],[Net of Sale]]-Transactions[[#This Row],[COGS]],"-")</f>
        <v>24</v>
      </c>
      <c r="S210" s="31">
        <f>IFERROR(Transactions[[#This Row],[COGS]]*Assumptions!$C$1,"-")</f>
        <v>12</v>
      </c>
      <c r="T210" s="31">
        <f>IFERROR(Transactions[[#This Row],[Output VAT(Liability)]]-Transactions[[#This Row],[Input VAT (Assets)]],"-")</f>
        <v>2.4000000000000004</v>
      </c>
    </row>
    <row r="211" spans="2:20" x14ac:dyDescent="0.3">
      <c r="B211" s="55">
        <v>45770</v>
      </c>
      <c r="C211" s="50">
        <f>MONTH(Transactions[[#This Row],[Date]])</f>
        <v>4</v>
      </c>
      <c r="D211" s="50" t="s">
        <v>214</v>
      </c>
      <c r="E211" s="50" t="s">
        <v>14</v>
      </c>
      <c r="F211" s="33" t="s">
        <v>101</v>
      </c>
      <c r="G211" s="33" t="s">
        <v>106</v>
      </c>
      <c r="H211" s="33" t="s">
        <v>171</v>
      </c>
      <c r="I211" s="33">
        <v>20</v>
      </c>
      <c r="J211" s="24">
        <f>IFERROR(VLOOKUP(Transactions[[#This Row],[Product/ Service Name]],Products[[Product/ Service Name]:[Unit Sales Price]],10,FALSE),"-")</f>
        <v>7.1999999999999993</v>
      </c>
      <c r="K211" s="27">
        <f>IFERROR(Transactions[[#This Row],[Unit Price]]*Transactions[[#This Row],[Quantity Sold]],"-")</f>
        <v>144</v>
      </c>
      <c r="L211" s="31">
        <f>IFERROR(Transactions[[#This Row],[Net of Sale]]*Assumptions!$C$1,"-")</f>
        <v>14.4</v>
      </c>
      <c r="M211" s="31">
        <f>IFERROR(Transactions[[#This Row],[Net of Sale]]*(1+Assumptions!$C$1),"-")</f>
        <v>158.4</v>
      </c>
      <c r="N211" s="33" t="s">
        <v>190</v>
      </c>
      <c r="O211" s="35" t="s">
        <v>181</v>
      </c>
      <c r="P211" s="33" t="s">
        <v>191</v>
      </c>
      <c r="Q211" s="31">
        <f>IFERROR((VLOOKUP(Transactions[[#This Row],[Product/ Service Name]],Products[[Product/ Service Name]:[Unit Sales Price]],4,FALSE))*Transactions[[#This Row],[Quantity Sold]],"-")</f>
        <v>120</v>
      </c>
      <c r="R211" s="31">
        <f>IFERROR(Transactions[[#This Row],[Net of Sale]]-Transactions[[#This Row],[COGS]],"-")</f>
        <v>24</v>
      </c>
      <c r="S211" s="31">
        <f>IFERROR(Transactions[[#This Row],[COGS]]*Assumptions!$C$1,"-")</f>
        <v>12</v>
      </c>
      <c r="T211" s="31">
        <f>IFERROR(Transactions[[#This Row],[Output VAT(Liability)]]-Transactions[[#This Row],[Input VAT (Assets)]],"-")</f>
        <v>2.4000000000000004</v>
      </c>
    </row>
    <row r="212" spans="2:20" x14ac:dyDescent="0.3">
      <c r="B212" s="56">
        <v>45770</v>
      </c>
      <c r="C212" s="50">
        <f>MONTH(Transactions[[#This Row],[Date]])</f>
        <v>4</v>
      </c>
      <c r="D212" s="50" t="s">
        <v>214</v>
      </c>
      <c r="E212" s="50" t="s">
        <v>13</v>
      </c>
      <c r="F212" s="18" t="s">
        <v>200</v>
      </c>
      <c r="G212" s="2" t="s">
        <v>109</v>
      </c>
      <c r="H212" s="2" t="s">
        <v>167</v>
      </c>
      <c r="I212" s="2">
        <v>150</v>
      </c>
      <c r="J212" s="37">
        <f>IFERROR(VLOOKUP(Transactions[[#This Row],[Product/ Service Name]],Products[[Product/ Service Name]:[Unit Sales Price]],10,FALSE),"-")</f>
        <v>72</v>
      </c>
      <c r="K212" s="27">
        <f>IFERROR(Transactions[[#This Row],[Unit Price]]*Transactions[[#This Row],[Quantity Sold]],"-")</f>
        <v>10800</v>
      </c>
      <c r="L212" s="38">
        <f>IFERROR(Transactions[[#This Row],[Net of Sale]]*Assumptions!$C$1,"-")</f>
        <v>1080</v>
      </c>
      <c r="M212" s="38">
        <f>IFERROR(Transactions[[#This Row],[Net of Sale]]*(1+Assumptions!$C$1),"-")</f>
        <v>11880.000000000002</v>
      </c>
      <c r="N212" s="43" t="s">
        <v>186</v>
      </c>
      <c r="O212" s="39" t="s">
        <v>178</v>
      </c>
      <c r="P212" s="43" t="s">
        <v>192</v>
      </c>
      <c r="Q212" s="25">
        <f>IFERROR((VLOOKUP(Transactions[[#This Row],[Product/ Service Name]],Products[[Product/ Service Name]:[Unit Sales Price]],4,FALSE))*Transactions[[#This Row],[Quantity Sold]],"-")</f>
        <v>9000</v>
      </c>
      <c r="R212" s="25">
        <f>IFERROR(Transactions[[#This Row],[Net of Sale]]-Transactions[[#This Row],[COGS]],"-")</f>
        <v>1800</v>
      </c>
      <c r="S212" s="31">
        <f>IFERROR(Transactions[[#This Row],[COGS]]*Assumptions!$C$1,"-")</f>
        <v>900</v>
      </c>
      <c r="T212" s="31">
        <f>IFERROR(Transactions[[#This Row],[Output VAT(Liability)]]-Transactions[[#This Row],[Input VAT (Assets)]],"-")</f>
        <v>180</v>
      </c>
    </row>
    <row r="213" spans="2:20" x14ac:dyDescent="0.3">
      <c r="B213" s="56">
        <v>45770</v>
      </c>
      <c r="C213" s="50">
        <f>MONTH(Transactions[[#This Row],[Date]])</f>
        <v>4</v>
      </c>
      <c r="D213" s="50" t="s">
        <v>214</v>
      </c>
      <c r="E213" s="50" t="s">
        <v>14</v>
      </c>
      <c r="F213" s="18" t="s">
        <v>63</v>
      </c>
      <c r="G213" s="2" t="s">
        <v>107</v>
      </c>
      <c r="H213" s="2" t="s">
        <v>170</v>
      </c>
      <c r="I213" s="2">
        <v>50</v>
      </c>
      <c r="J213" s="37">
        <f>IFERROR(VLOOKUP(Transactions[[#This Row],[Product/ Service Name]],Products[[Product/ Service Name]:[Unit Sales Price]],10,FALSE),"-")</f>
        <v>4.8</v>
      </c>
      <c r="K213" s="27">
        <f>IFERROR(Transactions[[#This Row],[Unit Price]]*Transactions[[#This Row],[Quantity Sold]],"-")</f>
        <v>240</v>
      </c>
      <c r="L213" s="38">
        <f>IFERROR(Transactions[[#This Row],[Net of Sale]]*Assumptions!$C$1,"-")</f>
        <v>24</v>
      </c>
      <c r="M213" s="38">
        <f>IFERROR(Transactions[[#This Row],[Net of Sale]]*(1+Assumptions!$C$1),"-")</f>
        <v>264</v>
      </c>
      <c r="N213" s="43" t="s">
        <v>189</v>
      </c>
      <c r="O213" s="39" t="s">
        <v>177</v>
      </c>
      <c r="P213" s="33" t="s">
        <v>191</v>
      </c>
      <c r="Q213" s="25">
        <f>IFERROR((VLOOKUP(Transactions[[#This Row],[Product/ Service Name]],Products[[Product/ Service Name]:[Unit Sales Price]],4,FALSE))*Transactions[[#This Row],[Quantity Sold]],"-")</f>
        <v>200</v>
      </c>
      <c r="R213" s="25">
        <f>IFERROR(Transactions[[#This Row],[Net of Sale]]-Transactions[[#This Row],[COGS]],"-")</f>
        <v>40</v>
      </c>
      <c r="S213" s="31">
        <f>IFERROR(Transactions[[#This Row],[COGS]]*Assumptions!$C$1,"-")</f>
        <v>20</v>
      </c>
      <c r="T213" s="31">
        <f>IFERROR(Transactions[[#This Row],[Output VAT(Liability)]]-Transactions[[#This Row],[Input VAT (Assets)]],"-")</f>
        <v>4</v>
      </c>
    </row>
    <row r="214" spans="2:20" x14ac:dyDescent="0.3">
      <c r="B214" s="55">
        <v>45771</v>
      </c>
      <c r="C214" s="50">
        <f>MONTH(Transactions[[#This Row],[Date]])</f>
        <v>4</v>
      </c>
      <c r="D214" s="50" t="s">
        <v>214</v>
      </c>
      <c r="E214" s="50" t="s">
        <v>14</v>
      </c>
      <c r="F214" s="33" t="s">
        <v>102</v>
      </c>
      <c r="G214" s="33" t="s">
        <v>106</v>
      </c>
      <c r="H214" s="33" t="s">
        <v>172</v>
      </c>
      <c r="I214" s="33">
        <v>20</v>
      </c>
      <c r="J214" s="24">
        <f>IFERROR(VLOOKUP(Transactions[[#This Row],[Product/ Service Name]],Products[[Product/ Service Name]:[Unit Sales Price]],10,FALSE),"-")</f>
        <v>6</v>
      </c>
      <c r="K214" s="27">
        <f>IFERROR(Transactions[[#This Row],[Unit Price]]*Transactions[[#This Row],[Quantity Sold]],"-")</f>
        <v>120</v>
      </c>
      <c r="L214" s="31">
        <f>IFERROR(Transactions[[#This Row],[Net of Sale]]*Assumptions!$C$1,"-")</f>
        <v>12</v>
      </c>
      <c r="M214" s="31">
        <f>IFERROR(Transactions[[#This Row],[Net of Sale]]*(1+Assumptions!$C$1),"-")</f>
        <v>132</v>
      </c>
      <c r="N214" s="33" t="s">
        <v>190</v>
      </c>
      <c r="O214" s="35" t="s">
        <v>185</v>
      </c>
      <c r="P214" s="33" t="s">
        <v>191</v>
      </c>
      <c r="Q214" s="31">
        <f>IFERROR((VLOOKUP(Transactions[[#This Row],[Product/ Service Name]],Products[[Product/ Service Name]:[Unit Sales Price]],4,FALSE))*Transactions[[#This Row],[Quantity Sold]],"-")</f>
        <v>100</v>
      </c>
      <c r="R214" s="31">
        <f>IFERROR(Transactions[[#This Row],[Net of Sale]]-Transactions[[#This Row],[COGS]],"-")</f>
        <v>20</v>
      </c>
      <c r="S214" s="31">
        <f>IFERROR(Transactions[[#This Row],[COGS]]*Assumptions!$C$1,"-")</f>
        <v>10</v>
      </c>
      <c r="T214" s="31">
        <f>IFERROR(Transactions[[#This Row],[Output VAT(Liability)]]-Transactions[[#This Row],[Input VAT (Assets)]],"-")</f>
        <v>2</v>
      </c>
    </row>
    <row r="215" spans="2:20" x14ac:dyDescent="0.3">
      <c r="B215" s="55">
        <v>45771</v>
      </c>
      <c r="C215" s="50">
        <f>MONTH(Transactions[[#This Row],[Date]])</f>
        <v>4</v>
      </c>
      <c r="D215" s="50" t="s">
        <v>214</v>
      </c>
      <c r="E215" s="50" t="s">
        <v>14</v>
      </c>
      <c r="F215" s="33" t="s">
        <v>103</v>
      </c>
      <c r="G215" s="33" t="s">
        <v>106</v>
      </c>
      <c r="H215" s="33" t="s">
        <v>167</v>
      </c>
      <c r="I215" s="33">
        <v>20</v>
      </c>
      <c r="J215" s="24">
        <f>IFERROR(VLOOKUP(Transactions[[#This Row],[Product/ Service Name]],Products[[Product/ Service Name]:[Unit Sales Price]],10,FALSE),"-")</f>
        <v>6</v>
      </c>
      <c r="K215" s="27">
        <f>IFERROR(Transactions[[#This Row],[Unit Price]]*Transactions[[#This Row],[Quantity Sold]],"-")</f>
        <v>120</v>
      </c>
      <c r="L215" s="31">
        <f>IFERROR(Transactions[[#This Row],[Net of Sale]]*Assumptions!$C$1,"-")</f>
        <v>12</v>
      </c>
      <c r="M215" s="31">
        <f>IFERROR(Transactions[[#This Row],[Net of Sale]]*(1+Assumptions!$C$1),"-")</f>
        <v>132</v>
      </c>
      <c r="N215" s="33" t="s">
        <v>190</v>
      </c>
      <c r="O215" s="35" t="s">
        <v>177</v>
      </c>
      <c r="P215" s="33" t="s">
        <v>191</v>
      </c>
      <c r="Q215" s="31">
        <f>IFERROR((VLOOKUP(Transactions[[#This Row],[Product/ Service Name]],Products[[Product/ Service Name]:[Unit Sales Price]],4,FALSE))*Transactions[[#This Row],[Quantity Sold]],"-")</f>
        <v>100</v>
      </c>
      <c r="R215" s="31">
        <f>IFERROR(Transactions[[#This Row],[Net of Sale]]-Transactions[[#This Row],[COGS]],"-")</f>
        <v>20</v>
      </c>
      <c r="S215" s="31">
        <f>IFERROR(Transactions[[#This Row],[COGS]]*Assumptions!$C$1,"-")</f>
        <v>10</v>
      </c>
      <c r="T215" s="31">
        <f>IFERROR(Transactions[[#This Row],[Output VAT(Liability)]]-Transactions[[#This Row],[Input VAT (Assets)]],"-")</f>
        <v>2</v>
      </c>
    </row>
    <row r="216" spans="2:20" x14ac:dyDescent="0.3">
      <c r="B216" s="55">
        <v>45771</v>
      </c>
      <c r="C216" s="50">
        <f>MONTH(Transactions[[#This Row],[Date]])</f>
        <v>4</v>
      </c>
      <c r="D216" s="50" t="s">
        <v>214</v>
      </c>
      <c r="E216" s="50" t="s">
        <v>14</v>
      </c>
      <c r="F216" s="33" t="s">
        <v>104</v>
      </c>
      <c r="G216" s="33" t="s">
        <v>106</v>
      </c>
      <c r="H216" s="33" t="s">
        <v>168</v>
      </c>
      <c r="I216" s="33">
        <v>20</v>
      </c>
      <c r="J216" s="24">
        <f>IFERROR(VLOOKUP(Transactions[[#This Row],[Product/ Service Name]],Products[[Product/ Service Name]:[Unit Sales Price]],10,FALSE),"-")</f>
        <v>6</v>
      </c>
      <c r="K216" s="27">
        <f>IFERROR(Transactions[[#This Row],[Unit Price]]*Transactions[[#This Row],[Quantity Sold]],"-")</f>
        <v>120</v>
      </c>
      <c r="L216" s="31">
        <f>IFERROR(Transactions[[#This Row],[Net of Sale]]*Assumptions!$C$1,"-")</f>
        <v>12</v>
      </c>
      <c r="M216" s="31">
        <f>IFERROR(Transactions[[#This Row],[Net of Sale]]*(1+Assumptions!$C$1),"-")</f>
        <v>132</v>
      </c>
      <c r="N216" s="33" t="s">
        <v>190</v>
      </c>
      <c r="O216" s="35" t="s">
        <v>179</v>
      </c>
      <c r="P216" s="33" t="s">
        <v>192</v>
      </c>
      <c r="Q216" s="31">
        <f>IFERROR((VLOOKUP(Transactions[[#This Row],[Product/ Service Name]],Products[[Product/ Service Name]:[Unit Sales Price]],4,FALSE))*Transactions[[#This Row],[Quantity Sold]],"-")</f>
        <v>100</v>
      </c>
      <c r="R216" s="31">
        <f>IFERROR(Transactions[[#This Row],[Net of Sale]]-Transactions[[#This Row],[COGS]],"-")</f>
        <v>20</v>
      </c>
      <c r="S216" s="31">
        <f>IFERROR(Transactions[[#This Row],[COGS]]*Assumptions!$C$1,"-")</f>
        <v>10</v>
      </c>
      <c r="T216" s="31">
        <f>IFERROR(Transactions[[#This Row],[Output VAT(Liability)]]-Transactions[[#This Row],[Input VAT (Assets)]],"-")</f>
        <v>2</v>
      </c>
    </row>
    <row r="217" spans="2:20" x14ac:dyDescent="0.3">
      <c r="B217" s="55">
        <v>45773</v>
      </c>
      <c r="C217" s="50">
        <f>MONTH(Transactions[[#This Row],[Date]])</f>
        <v>4</v>
      </c>
      <c r="D217" s="50" t="s">
        <v>214</v>
      </c>
      <c r="E217" s="50" t="s">
        <v>14</v>
      </c>
      <c r="F217" s="33" t="s">
        <v>51</v>
      </c>
      <c r="G217" s="33" t="s">
        <v>106</v>
      </c>
      <c r="H217" s="33" t="s">
        <v>169</v>
      </c>
      <c r="I217" s="33">
        <v>20</v>
      </c>
      <c r="J217" s="24">
        <f>IFERROR(VLOOKUP(Transactions[[#This Row],[Product/ Service Name]],Products[[Product/ Service Name]:[Unit Sales Price]],10,FALSE),"-")</f>
        <v>9.6</v>
      </c>
      <c r="K217" s="27">
        <f>IFERROR(Transactions[[#This Row],[Unit Price]]*Transactions[[#This Row],[Quantity Sold]],"-")</f>
        <v>192</v>
      </c>
      <c r="L217" s="31">
        <f>IFERROR(Transactions[[#This Row],[Net of Sale]]*Assumptions!$C$1,"-")</f>
        <v>19.200000000000003</v>
      </c>
      <c r="M217" s="31">
        <f>IFERROR(Transactions[[#This Row],[Net of Sale]]*(1+Assumptions!$C$1),"-")</f>
        <v>211.20000000000002</v>
      </c>
      <c r="N217" s="33" t="s">
        <v>190</v>
      </c>
      <c r="O217" s="35" t="s">
        <v>180</v>
      </c>
      <c r="P217" s="33" t="s">
        <v>192</v>
      </c>
      <c r="Q217" s="31">
        <f>IFERROR((VLOOKUP(Transactions[[#This Row],[Product/ Service Name]],Products[[Product/ Service Name]:[Unit Sales Price]],4,FALSE))*Transactions[[#This Row],[Quantity Sold]],"-")</f>
        <v>160</v>
      </c>
      <c r="R217" s="31">
        <f>IFERROR(Transactions[[#This Row],[Net of Sale]]-Transactions[[#This Row],[COGS]],"-")</f>
        <v>32</v>
      </c>
      <c r="S217" s="31">
        <f>IFERROR(Transactions[[#This Row],[COGS]]*Assumptions!$C$1,"-")</f>
        <v>16</v>
      </c>
      <c r="T217" s="31">
        <f>IFERROR(Transactions[[#This Row],[Output VAT(Liability)]]-Transactions[[#This Row],[Input VAT (Assets)]],"-")</f>
        <v>3.2000000000000028</v>
      </c>
    </row>
    <row r="218" spans="2:20" x14ac:dyDescent="0.3">
      <c r="B218" s="55">
        <v>45774</v>
      </c>
      <c r="C218" s="50">
        <f>MONTH(Transactions[[#This Row],[Date]])</f>
        <v>4</v>
      </c>
      <c r="D218" s="50" t="s">
        <v>214</v>
      </c>
      <c r="E218" s="50" t="s">
        <v>14</v>
      </c>
      <c r="F218" s="33" t="s">
        <v>52</v>
      </c>
      <c r="G218" s="33" t="s">
        <v>106</v>
      </c>
      <c r="H218" s="33" t="s">
        <v>170</v>
      </c>
      <c r="I218" s="33">
        <v>20</v>
      </c>
      <c r="J218" s="24">
        <f>IFERROR(VLOOKUP(Transactions[[#This Row],[Product/ Service Name]],Products[[Product/ Service Name]:[Unit Sales Price]],10,FALSE),"-")</f>
        <v>10.799999999999999</v>
      </c>
      <c r="K218" s="27">
        <f>IFERROR(Transactions[[#This Row],[Unit Price]]*Transactions[[#This Row],[Quantity Sold]],"-")</f>
        <v>215.99999999999997</v>
      </c>
      <c r="L218" s="31">
        <f>IFERROR(Transactions[[#This Row],[Net of Sale]]*Assumptions!$C$1,"-")</f>
        <v>21.599999999999998</v>
      </c>
      <c r="M218" s="31">
        <f>IFERROR(Transactions[[#This Row],[Net of Sale]]*(1+Assumptions!$C$1),"-")</f>
        <v>237.6</v>
      </c>
      <c r="N218" s="33" t="s">
        <v>190</v>
      </c>
      <c r="O218" s="35" t="s">
        <v>185</v>
      </c>
      <c r="P218" s="33" t="s">
        <v>191</v>
      </c>
      <c r="Q218" s="31">
        <f>IFERROR((VLOOKUP(Transactions[[#This Row],[Product/ Service Name]],Products[[Product/ Service Name]:[Unit Sales Price]],4,FALSE))*Transactions[[#This Row],[Quantity Sold]],"-")</f>
        <v>180</v>
      </c>
      <c r="R218" s="31">
        <f>IFERROR(Transactions[[#This Row],[Net of Sale]]-Transactions[[#This Row],[COGS]],"-")</f>
        <v>35.999999999999972</v>
      </c>
      <c r="S218" s="31">
        <f>IFERROR(Transactions[[#This Row],[COGS]]*Assumptions!$C$1,"-")</f>
        <v>18</v>
      </c>
      <c r="T218" s="31">
        <f>IFERROR(Transactions[[#This Row],[Output VAT(Liability)]]-Transactions[[#This Row],[Input VAT (Assets)]],"-")</f>
        <v>3.5999999999999979</v>
      </c>
    </row>
    <row r="219" spans="2:20" x14ac:dyDescent="0.3">
      <c r="B219" s="55">
        <v>45774</v>
      </c>
      <c r="C219" s="50">
        <f>MONTH(Transactions[[#This Row],[Date]])</f>
        <v>4</v>
      </c>
      <c r="D219" s="50" t="s">
        <v>214</v>
      </c>
      <c r="E219" s="50" t="s">
        <v>14</v>
      </c>
      <c r="F219" s="33" t="s">
        <v>53</v>
      </c>
      <c r="G219" s="33" t="s">
        <v>106</v>
      </c>
      <c r="H219" s="33" t="s">
        <v>171</v>
      </c>
      <c r="I219" s="33">
        <v>20</v>
      </c>
      <c r="J219" s="24">
        <f>IFERROR(VLOOKUP(Transactions[[#This Row],[Product/ Service Name]],Products[[Product/ Service Name]:[Unit Sales Price]],10,FALSE),"-")</f>
        <v>18</v>
      </c>
      <c r="K219" s="27">
        <f>IFERROR(Transactions[[#This Row],[Unit Price]]*Transactions[[#This Row],[Quantity Sold]],"-")</f>
        <v>360</v>
      </c>
      <c r="L219" s="31">
        <f>IFERROR(Transactions[[#This Row],[Net of Sale]]*Assumptions!$C$1,"-")</f>
        <v>36</v>
      </c>
      <c r="M219" s="31">
        <f>IFERROR(Transactions[[#This Row],[Net of Sale]]*(1+Assumptions!$C$1),"-")</f>
        <v>396.00000000000006</v>
      </c>
      <c r="N219" s="33" t="s">
        <v>189</v>
      </c>
      <c r="O219" s="35" t="s">
        <v>185</v>
      </c>
      <c r="P219" s="33" t="s">
        <v>191</v>
      </c>
      <c r="Q219" s="31">
        <f>IFERROR((VLOOKUP(Transactions[[#This Row],[Product/ Service Name]],Products[[Product/ Service Name]:[Unit Sales Price]],4,FALSE))*Transactions[[#This Row],[Quantity Sold]],"-")</f>
        <v>300</v>
      </c>
      <c r="R219" s="31">
        <f>IFERROR(Transactions[[#This Row],[Net of Sale]]-Transactions[[#This Row],[COGS]],"-")</f>
        <v>60</v>
      </c>
      <c r="S219" s="31">
        <f>IFERROR(Transactions[[#This Row],[COGS]]*Assumptions!$C$1,"-")</f>
        <v>30</v>
      </c>
      <c r="T219" s="31">
        <f>IFERROR(Transactions[[#This Row],[Output VAT(Liability)]]-Transactions[[#This Row],[Input VAT (Assets)]],"-")</f>
        <v>6</v>
      </c>
    </row>
    <row r="220" spans="2:20" x14ac:dyDescent="0.3">
      <c r="B220" s="55">
        <v>45774</v>
      </c>
      <c r="C220" s="50">
        <f>MONTH(Transactions[[#This Row],[Date]])</f>
        <v>4</v>
      </c>
      <c r="D220" s="50" t="s">
        <v>214</v>
      </c>
      <c r="E220" s="50" t="s">
        <v>14</v>
      </c>
      <c r="F220" s="33" t="s">
        <v>54</v>
      </c>
      <c r="G220" s="33" t="s">
        <v>106</v>
      </c>
      <c r="H220" s="33" t="s">
        <v>172</v>
      </c>
      <c r="I220" s="33">
        <v>20</v>
      </c>
      <c r="J220" s="24">
        <f>IFERROR(VLOOKUP(Transactions[[#This Row],[Product/ Service Name]],Products[[Product/ Service Name]:[Unit Sales Price]],10,FALSE),"-")</f>
        <v>36</v>
      </c>
      <c r="K220" s="27">
        <f>IFERROR(Transactions[[#This Row],[Unit Price]]*Transactions[[#This Row],[Quantity Sold]],"-")</f>
        <v>720</v>
      </c>
      <c r="L220" s="31">
        <f>IFERROR(Transactions[[#This Row],[Net of Sale]]*Assumptions!$C$1,"-")</f>
        <v>72</v>
      </c>
      <c r="M220" s="31">
        <f>IFERROR(Transactions[[#This Row],[Net of Sale]]*(1+Assumptions!$C$1),"-")</f>
        <v>792.00000000000011</v>
      </c>
      <c r="N220" s="33" t="s">
        <v>190</v>
      </c>
      <c r="O220" s="35" t="s">
        <v>181</v>
      </c>
      <c r="P220" s="33" t="s">
        <v>191</v>
      </c>
      <c r="Q220" s="31">
        <f>IFERROR((VLOOKUP(Transactions[[#This Row],[Product/ Service Name]],Products[[Product/ Service Name]:[Unit Sales Price]],4,FALSE))*Transactions[[#This Row],[Quantity Sold]],"-")</f>
        <v>600</v>
      </c>
      <c r="R220" s="31">
        <f>IFERROR(Transactions[[#This Row],[Net of Sale]]-Transactions[[#This Row],[COGS]],"-")</f>
        <v>120</v>
      </c>
      <c r="S220" s="31">
        <f>IFERROR(Transactions[[#This Row],[COGS]]*Assumptions!$C$1,"-")</f>
        <v>60</v>
      </c>
      <c r="T220" s="31">
        <f>IFERROR(Transactions[[#This Row],[Output VAT(Liability)]]-Transactions[[#This Row],[Input VAT (Assets)]],"-")</f>
        <v>12</v>
      </c>
    </row>
    <row r="221" spans="2:20" x14ac:dyDescent="0.3">
      <c r="B221" s="55">
        <v>45775</v>
      </c>
      <c r="C221" s="50">
        <f>MONTH(Transactions[[#This Row],[Date]])</f>
        <v>4</v>
      </c>
      <c r="D221" s="50" t="s">
        <v>214</v>
      </c>
      <c r="E221" s="50" t="s">
        <v>14</v>
      </c>
      <c r="F221" s="33" t="s">
        <v>55</v>
      </c>
      <c r="G221" s="33" t="s">
        <v>106</v>
      </c>
      <c r="H221" s="33" t="s">
        <v>167</v>
      </c>
      <c r="I221" s="33">
        <v>20</v>
      </c>
      <c r="J221" s="24">
        <f>IFERROR(VLOOKUP(Transactions[[#This Row],[Product/ Service Name]],Products[[Product/ Service Name]:[Unit Sales Price]],10,FALSE),"-")</f>
        <v>16.8</v>
      </c>
      <c r="K221" s="27">
        <f>IFERROR(Transactions[[#This Row],[Unit Price]]*Transactions[[#This Row],[Quantity Sold]],"-")</f>
        <v>336</v>
      </c>
      <c r="L221" s="31">
        <f>IFERROR(Transactions[[#This Row],[Net of Sale]]*Assumptions!$C$1,"-")</f>
        <v>33.6</v>
      </c>
      <c r="M221" s="31">
        <f>IFERROR(Transactions[[#This Row],[Net of Sale]]*(1+Assumptions!$C$1),"-")</f>
        <v>369.6</v>
      </c>
      <c r="N221" s="33" t="s">
        <v>186</v>
      </c>
      <c r="O221" s="35" t="s">
        <v>182</v>
      </c>
      <c r="P221" s="33" t="s">
        <v>191</v>
      </c>
      <c r="Q221" s="31">
        <f>IFERROR((VLOOKUP(Transactions[[#This Row],[Product/ Service Name]],Products[[Product/ Service Name]:[Unit Sales Price]],4,FALSE))*Transactions[[#This Row],[Quantity Sold]],"-")</f>
        <v>280</v>
      </c>
      <c r="R221" s="31">
        <f>IFERROR(Transactions[[#This Row],[Net of Sale]]-Transactions[[#This Row],[COGS]],"-")</f>
        <v>56</v>
      </c>
      <c r="S221" s="31">
        <f>IFERROR(Transactions[[#This Row],[COGS]]*Assumptions!$C$1,"-")</f>
        <v>28</v>
      </c>
      <c r="T221" s="31">
        <f>IFERROR(Transactions[[#This Row],[Output VAT(Liability)]]-Transactions[[#This Row],[Input VAT (Assets)]],"-")</f>
        <v>5.6000000000000014</v>
      </c>
    </row>
    <row r="222" spans="2:20" x14ac:dyDescent="0.3">
      <c r="B222" s="55">
        <v>45777</v>
      </c>
      <c r="C222" s="50">
        <f>MONTH(Transactions[[#This Row],[Date]])</f>
        <v>4</v>
      </c>
      <c r="D222" s="50" t="s">
        <v>214</v>
      </c>
      <c r="E222" s="50" t="s">
        <v>14</v>
      </c>
      <c r="F222" s="33" t="s">
        <v>56</v>
      </c>
      <c r="G222" s="33" t="s">
        <v>106</v>
      </c>
      <c r="H222" s="33" t="s">
        <v>168</v>
      </c>
      <c r="I222" s="33">
        <v>20</v>
      </c>
      <c r="J222" s="24">
        <f>IFERROR(VLOOKUP(Transactions[[#This Row],[Product/ Service Name]],Products[[Product/ Service Name]:[Unit Sales Price]],10,FALSE),"-")</f>
        <v>72</v>
      </c>
      <c r="K222" s="27">
        <f>IFERROR(Transactions[[#This Row],[Unit Price]]*Transactions[[#This Row],[Quantity Sold]],"-")</f>
        <v>1440</v>
      </c>
      <c r="L222" s="31">
        <f>IFERROR(Transactions[[#This Row],[Net of Sale]]*Assumptions!$C$1,"-")</f>
        <v>144</v>
      </c>
      <c r="M222" s="31">
        <f>IFERROR(Transactions[[#This Row],[Net of Sale]]*(1+Assumptions!$C$1),"-")</f>
        <v>1584.0000000000002</v>
      </c>
      <c r="N222" s="33" t="s">
        <v>186</v>
      </c>
      <c r="O222" s="35" t="s">
        <v>184</v>
      </c>
      <c r="P222" s="33" t="s">
        <v>191</v>
      </c>
      <c r="Q222" s="31">
        <f>IFERROR((VLOOKUP(Transactions[[#This Row],[Product/ Service Name]],Products[[Product/ Service Name]:[Unit Sales Price]],4,FALSE))*Transactions[[#This Row],[Quantity Sold]],"-")</f>
        <v>1200</v>
      </c>
      <c r="R222" s="31">
        <f>IFERROR(Transactions[[#This Row],[Net of Sale]]-Transactions[[#This Row],[COGS]],"-")</f>
        <v>240</v>
      </c>
      <c r="S222" s="31">
        <f>IFERROR(Transactions[[#This Row],[COGS]]*Assumptions!$C$1,"-")</f>
        <v>120</v>
      </c>
      <c r="T222" s="31">
        <f>IFERROR(Transactions[[#This Row],[Output VAT(Liability)]]-Transactions[[#This Row],[Input VAT (Assets)]],"-")</f>
        <v>24</v>
      </c>
    </row>
    <row r="223" spans="2:20" x14ac:dyDescent="0.3">
      <c r="B223" s="55">
        <v>45778</v>
      </c>
      <c r="C223" s="50">
        <f>MONTH(Transactions[[#This Row],[Date]])</f>
        <v>5</v>
      </c>
      <c r="D223" s="50" t="s">
        <v>214</v>
      </c>
      <c r="E223" s="50" t="s">
        <v>14</v>
      </c>
      <c r="F223" s="33" t="s">
        <v>57</v>
      </c>
      <c r="G223" s="33" t="s">
        <v>106</v>
      </c>
      <c r="H223" s="33" t="s">
        <v>169</v>
      </c>
      <c r="I223" s="33">
        <v>20</v>
      </c>
      <c r="J223" s="24">
        <f>IFERROR(VLOOKUP(Transactions[[#This Row],[Product/ Service Name]],Products[[Product/ Service Name]:[Unit Sales Price]],10,FALSE),"-")</f>
        <v>15.6</v>
      </c>
      <c r="K223" s="27">
        <f>IFERROR(Transactions[[#This Row],[Unit Price]]*Transactions[[#This Row],[Quantity Sold]],"-")</f>
        <v>312</v>
      </c>
      <c r="L223" s="31">
        <f>IFERROR(Transactions[[#This Row],[Net of Sale]]*Assumptions!$C$1,"-")</f>
        <v>31.200000000000003</v>
      </c>
      <c r="M223" s="31">
        <f>IFERROR(Transactions[[#This Row],[Net of Sale]]*(1+Assumptions!$C$1),"-")</f>
        <v>343.20000000000005</v>
      </c>
      <c r="N223" s="33" t="s">
        <v>186</v>
      </c>
      <c r="O223" s="35" t="s">
        <v>183</v>
      </c>
      <c r="P223" s="33" t="s">
        <v>192</v>
      </c>
      <c r="Q223" s="31">
        <f>IFERROR((VLOOKUP(Transactions[[#This Row],[Product/ Service Name]],Products[[Product/ Service Name]:[Unit Sales Price]],4,FALSE))*Transactions[[#This Row],[Quantity Sold]],"-")</f>
        <v>260</v>
      </c>
      <c r="R223" s="31">
        <f>IFERROR(Transactions[[#This Row],[Net of Sale]]-Transactions[[#This Row],[COGS]],"-")</f>
        <v>52</v>
      </c>
      <c r="S223" s="31">
        <f>IFERROR(Transactions[[#This Row],[COGS]]*Assumptions!$C$1,"-")</f>
        <v>26</v>
      </c>
      <c r="T223" s="31">
        <f>IFERROR(Transactions[[#This Row],[Output VAT(Liability)]]-Transactions[[#This Row],[Input VAT (Assets)]],"-")</f>
        <v>5.2000000000000028</v>
      </c>
    </row>
    <row r="224" spans="2:20" x14ac:dyDescent="0.3">
      <c r="B224" s="55">
        <v>45779</v>
      </c>
      <c r="C224" s="50">
        <f>MONTH(Transactions[[#This Row],[Date]])</f>
        <v>5</v>
      </c>
      <c r="D224" s="50" t="s">
        <v>214</v>
      </c>
      <c r="E224" s="50" t="s">
        <v>14</v>
      </c>
      <c r="F224" s="33" t="s">
        <v>58</v>
      </c>
      <c r="G224" s="33" t="s">
        <v>106</v>
      </c>
      <c r="H224" s="33" t="s">
        <v>170</v>
      </c>
      <c r="I224" s="33">
        <v>20</v>
      </c>
      <c r="J224" s="24">
        <f>IFERROR(VLOOKUP(Transactions[[#This Row],[Product/ Service Name]],Products[[Product/ Service Name]:[Unit Sales Price]],10,FALSE),"-")</f>
        <v>48</v>
      </c>
      <c r="K224" s="27">
        <f>IFERROR(Transactions[[#This Row],[Unit Price]]*Transactions[[#This Row],[Quantity Sold]],"-")</f>
        <v>960</v>
      </c>
      <c r="L224" s="31">
        <f>IFERROR(Transactions[[#This Row],[Net of Sale]]*Assumptions!$C$1,"-")</f>
        <v>96</v>
      </c>
      <c r="M224" s="31">
        <f>IFERROR(Transactions[[#This Row],[Net of Sale]]*(1+Assumptions!$C$1),"-")</f>
        <v>1056</v>
      </c>
      <c r="N224" s="33" t="s">
        <v>187</v>
      </c>
      <c r="O224" s="35" t="s">
        <v>185</v>
      </c>
      <c r="P224" s="33" t="s">
        <v>192</v>
      </c>
      <c r="Q224" s="31">
        <f>IFERROR((VLOOKUP(Transactions[[#This Row],[Product/ Service Name]],Products[[Product/ Service Name]:[Unit Sales Price]],4,FALSE))*Transactions[[#This Row],[Quantity Sold]],"-")</f>
        <v>800</v>
      </c>
      <c r="R224" s="31">
        <f>IFERROR(Transactions[[#This Row],[Net of Sale]]-Transactions[[#This Row],[COGS]],"-")</f>
        <v>160</v>
      </c>
      <c r="S224" s="31">
        <f>IFERROR(Transactions[[#This Row],[COGS]]*Assumptions!$C$1,"-")</f>
        <v>80</v>
      </c>
      <c r="T224" s="31">
        <f>IFERROR(Transactions[[#This Row],[Output VAT(Liability)]]-Transactions[[#This Row],[Input VAT (Assets)]],"-")</f>
        <v>16</v>
      </c>
    </row>
    <row r="225" spans="2:20" x14ac:dyDescent="0.3">
      <c r="B225" s="55">
        <v>45779</v>
      </c>
      <c r="C225" s="50">
        <f>MONTH(Transactions[[#This Row],[Date]])</f>
        <v>5</v>
      </c>
      <c r="D225" s="50" t="s">
        <v>214</v>
      </c>
      <c r="E225" s="50" t="s">
        <v>14</v>
      </c>
      <c r="F225" s="33" t="s">
        <v>59</v>
      </c>
      <c r="G225" s="33" t="s">
        <v>106</v>
      </c>
      <c r="H225" s="33" t="s">
        <v>171</v>
      </c>
      <c r="I225" s="33">
        <v>20</v>
      </c>
      <c r="J225" s="24">
        <f>IFERROR(VLOOKUP(Transactions[[#This Row],[Product/ Service Name]],Products[[Product/ Service Name]:[Unit Sales Price]],10,FALSE),"-")</f>
        <v>18</v>
      </c>
      <c r="K225" s="27">
        <f>IFERROR(Transactions[[#This Row],[Unit Price]]*Transactions[[#This Row],[Quantity Sold]],"-")</f>
        <v>360</v>
      </c>
      <c r="L225" s="31">
        <f>IFERROR(Transactions[[#This Row],[Net of Sale]]*Assumptions!$C$1,"-")</f>
        <v>36</v>
      </c>
      <c r="M225" s="31">
        <f>IFERROR(Transactions[[#This Row],[Net of Sale]]*(1+Assumptions!$C$1),"-")</f>
        <v>396.00000000000006</v>
      </c>
      <c r="N225" s="33" t="s">
        <v>187</v>
      </c>
      <c r="O225" s="35" t="s">
        <v>181</v>
      </c>
      <c r="P225" s="33" t="s">
        <v>191</v>
      </c>
      <c r="Q225" s="31">
        <f>IFERROR((VLOOKUP(Transactions[[#This Row],[Product/ Service Name]],Products[[Product/ Service Name]:[Unit Sales Price]],4,FALSE))*Transactions[[#This Row],[Quantity Sold]],"-")</f>
        <v>300</v>
      </c>
      <c r="R225" s="31">
        <f>IFERROR(Transactions[[#This Row],[Net of Sale]]-Transactions[[#This Row],[COGS]],"-")</f>
        <v>60</v>
      </c>
      <c r="S225" s="31">
        <f>IFERROR(Transactions[[#This Row],[COGS]]*Assumptions!$C$1,"-")</f>
        <v>30</v>
      </c>
      <c r="T225" s="31">
        <f>IFERROR(Transactions[[#This Row],[Output VAT(Liability)]]-Transactions[[#This Row],[Input VAT (Assets)]],"-")</f>
        <v>6</v>
      </c>
    </row>
    <row r="226" spans="2:20" x14ac:dyDescent="0.3">
      <c r="B226" s="55">
        <v>45779</v>
      </c>
      <c r="C226" s="50">
        <f>MONTH(Transactions[[#This Row],[Date]])</f>
        <v>5</v>
      </c>
      <c r="D226" s="50" t="s">
        <v>214</v>
      </c>
      <c r="E226" s="50" t="s">
        <v>14</v>
      </c>
      <c r="F226" s="33" t="s">
        <v>60</v>
      </c>
      <c r="G226" s="33" t="s">
        <v>106</v>
      </c>
      <c r="H226" s="33" t="s">
        <v>172</v>
      </c>
      <c r="I226" s="33">
        <v>20</v>
      </c>
      <c r="J226" s="24">
        <f>IFERROR(VLOOKUP(Transactions[[#This Row],[Product/ Service Name]],Products[[Product/ Service Name]:[Unit Sales Price]],10,FALSE),"-")</f>
        <v>72</v>
      </c>
      <c r="K226" s="27">
        <f>IFERROR(Transactions[[#This Row],[Unit Price]]*Transactions[[#This Row],[Quantity Sold]],"-")</f>
        <v>1440</v>
      </c>
      <c r="L226" s="31">
        <f>IFERROR(Transactions[[#This Row],[Net of Sale]]*Assumptions!$C$1,"-")</f>
        <v>144</v>
      </c>
      <c r="M226" s="31">
        <f>IFERROR(Transactions[[#This Row],[Net of Sale]]*(1+Assumptions!$C$1),"-")</f>
        <v>1584.0000000000002</v>
      </c>
      <c r="N226" s="33" t="s">
        <v>188</v>
      </c>
      <c r="O226" s="35" t="s">
        <v>183</v>
      </c>
      <c r="P226" s="33" t="s">
        <v>191</v>
      </c>
      <c r="Q226" s="31">
        <f>IFERROR((VLOOKUP(Transactions[[#This Row],[Product/ Service Name]],Products[[Product/ Service Name]:[Unit Sales Price]],4,FALSE))*Transactions[[#This Row],[Quantity Sold]],"-")</f>
        <v>1200</v>
      </c>
      <c r="R226" s="31">
        <f>IFERROR(Transactions[[#This Row],[Net of Sale]]-Transactions[[#This Row],[COGS]],"-")</f>
        <v>240</v>
      </c>
      <c r="S226" s="31">
        <f>IFERROR(Transactions[[#This Row],[COGS]]*Assumptions!$C$1,"-")</f>
        <v>120</v>
      </c>
      <c r="T226" s="31">
        <f>IFERROR(Transactions[[#This Row],[Output VAT(Liability)]]-Transactions[[#This Row],[Input VAT (Assets)]],"-")</f>
        <v>24</v>
      </c>
    </row>
    <row r="227" spans="2:20" x14ac:dyDescent="0.3">
      <c r="B227" s="55">
        <v>45780</v>
      </c>
      <c r="C227" s="50">
        <f>MONTH(Transactions[[#This Row],[Date]])</f>
        <v>5</v>
      </c>
      <c r="D227" s="50" t="s">
        <v>214</v>
      </c>
      <c r="E227" s="50" t="s">
        <v>14</v>
      </c>
      <c r="F227" s="33" t="s">
        <v>61</v>
      </c>
      <c r="G227" s="33" t="s">
        <v>106</v>
      </c>
      <c r="H227" s="33" t="s">
        <v>167</v>
      </c>
      <c r="I227" s="33">
        <v>20</v>
      </c>
      <c r="J227" s="24">
        <f>IFERROR(VLOOKUP(Transactions[[#This Row],[Product/ Service Name]],Products[[Product/ Service Name]:[Unit Sales Price]],10,FALSE),"-")</f>
        <v>16.8</v>
      </c>
      <c r="K227" s="27">
        <f>IFERROR(Transactions[[#This Row],[Unit Price]]*Transactions[[#This Row],[Quantity Sold]],"-")</f>
        <v>336</v>
      </c>
      <c r="L227" s="31">
        <f>IFERROR(Transactions[[#This Row],[Net of Sale]]*Assumptions!$C$1,"-")</f>
        <v>33.6</v>
      </c>
      <c r="M227" s="31">
        <f>IFERROR(Transactions[[#This Row],[Net of Sale]]*(1+Assumptions!$C$1),"-")</f>
        <v>369.6</v>
      </c>
      <c r="N227" s="33" t="s">
        <v>189</v>
      </c>
      <c r="O227" s="35" t="s">
        <v>177</v>
      </c>
      <c r="P227" s="33" t="s">
        <v>191</v>
      </c>
      <c r="Q227" s="31">
        <f>IFERROR((VLOOKUP(Transactions[[#This Row],[Product/ Service Name]],Products[[Product/ Service Name]:[Unit Sales Price]],4,FALSE))*Transactions[[#This Row],[Quantity Sold]],"-")</f>
        <v>280</v>
      </c>
      <c r="R227" s="31">
        <f>IFERROR(Transactions[[#This Row],[Net of Sale]]-Transactions[[#This Row],[COGS]],"-")</f>
        <v>56</v>
      </c>
      <c r="S227" s="31">
        <f>IFERROR(Transactions[[#This Row],[COGS]]*Assumptions!$C$1,"-")</f>
        <v>28</v>
      </c>
      <c r="T227" s="31">
        <f>IFERROR(Transactions[[#This Row],[Output VAT(Liability)]]-Transactions[[#This Row],[Input VAT (Assets)]],"-")</f>
        <v>5.6000000000000014</v>
      </c>
    </row>
    <row r="228" spans="2:20" x14ac:dyDescent="0.3">
      <c r="B228" s="55">
        <v>45780</v>
      </c>
      <c r="C228" s="50">
        <f>MONTH(Transactions[[#This Row],[Date]])</f>
        <v>5</v>
      </c>
      <c r="D228" s="50" t="s">
        <v>214</v>
      </c>
      <c r="E228" s="50" t="s">
        <v>14</v>
      </c>
      <c r="F228" s="33" t="s">
        <v>62</v>
      </c>
      <c r="G228" s="33" t="s">
        <v>106</v>
      </c>
      <c r="H228" s="33" t="s">
        <v>168</v>
      </c>
      <c r="I228" s="33">
        <v>20</v>
      </c>
      <c r="J228" s="24">
        <f>IFERROR(VLOOKUP(Transactions[[#This Row],[Product/ Service Name]],Products[[Product/ Service Name]:[Unit Sales Price]],10,FALSE),"-")</f>
        <v>18</v>
      </c>
      <c r="K228" s="27">
        <f>IFERROR(Transactions[[#This Row],[Unit Price]]*Transactions[[#This Row],[Quantity Sold]],"-")</f>
        <v>360</v>
      </c>
      <c r="L228" s="31">
        <f>IFERROR(Transactions[[#This Row],[Net of Sale]]*Assumptions!$C$1,"-")</f>
        <v>36</v>
      </c>
      <c r="M228" s="31">
        <f>IFERROR(Transactions[[#This Row],[Net of Sale]]*(1+Assumptions!$C$1),"-")</f>
        <v>396.00000000000006</v>
      </c>
      <c r="N228" s="33" t="s">
        <v>188</v>
      </c>
      <c r="O228" s="35" t="s">
        <v>184</v>
      </c>
      <c r="P228" s="33" t="s">
        <v>191</v>
      </c>
      <c r="Q228" s="31">
        <f>IFERROR((VLOOKUP(Transactions[[#This Row],[Product/ Service Name]],Products[[Product/ Service Name]:[Unit Sales Price]],4,FALSE))*Transactions[[#This Row],[Quantity Sold]],"-")</f>
        <v>300</v>
      </c>
      <c r="R228" s="31">
        <f>IFERROR(Transactions[[#This Row],[Net of Sale]]-Transactions[[#This Row],[COGS]],"-")</f>
        <v>60</v>
      </c>
      <c r="S228" s="31">
        <f>IFERROR(Transactions[[#This Row],[COGS]]*Assumptions!$C$1,"-")</f>
        <v>30</v>
      </c>
      <c r="T228" s="31">
        <f>IFERROR(Transactions[[#This Row],[Output VAT(Liability)]]-Transactions[[#This Row],[Input VAT (Assets)]],"-")</f>
        <v>6</v>
      </c>
    </row>
    <row r="229" spans="2:20" x14ac:dyDescent="0.3">
      <c r="B229" s="55">
        <v>45781</v>
      </c>
      <c r="C229" s="50">
        <f>MONTH(Transactions[[#This Row],[Date]])</f>
        <v>5</v>
      </c>
      <c r="D229" s="50" t="s">
        <v>214</v>
      </c>
      <c r="E229" s="50" t="s">
        <v>14</v>
      </c>
      <c r="F229" s="33" t="s">
        <v>63</v>
      </c>
      <c r="G229" s="33" t="s">
        <v>106</v>
      </c>
      <c r="H229" s="33" t="s">
        <v>169</v>
      </c>
      <c r="I229" s="33">
        <v>20</v>
      </c>
      <c r="J229" s="24">
        <f>IFERROR(VLOOKUP(Transactions[[#This Row],[Product/ Service Name]],Products[[Product/ Service Name]:[Unit Sales Price]],10,FALSE),"-")</f>
        <v>4.8</v>
      </c>
      <c r="K229" s="27">
        <f>IFERROR(Transactions[[#This Row],[Unit Price]]*Transactions[[#This Row],[Quantity Sold]],"-")</f>
        <v>96</v>
      </c>
      <c r="L229" s="31">
        <f>IFERROR(Transactions[[#This Row],[Net of Sale]]*Assumptions!$C$1,"-")</f>
        <v>9.6000000000000014</v>
      </c>
      <c r="M229" s="31">
        <f>IFERROR(Transactions[[#This Row],[Net of Sale]]*(1+Assumptions!$C$1),"-")</f>
        <v>105.60000000000001</v>
      </c>
      <c r="N229" s="33" t="s">
        <v>188</v>
      </c>
      <c r="O229" s="35" t="s">
        <v>178</v>
      </c>
      <c r="P229" s="33" t="s">
        <v>191</v>
      </c>
      <c r="Q229" s="31">
        <f>IFERROR((VLOOKUP(Transactions[[#This Row],[Product/ Service Name]],Products[[Product/ Service Name]:[Unit Sales Price]],4,FALSE))*Transactions[[#This Row],[Quantity Sold]],"-")</f>
        <v>80</v>
      </c>
      <c r="R229" s="31">
        <f>IFERROR(Transactions[[#This Row],[Net of Sale]]-Transactions[[#This Row],[COGS]],"-")</f>
        <v>16</v>
      </c>
      <c r="S229" s="31">
        <f>IFERROR(Transactions[[#This Row],[COGS]]*Assumptions!$C$1,"-")</f>
        <v>8</v>
      </c>
      <c r="T229" s="31">
        <f>IFERROR(Transactions[[#This Row],[Output VAT(Liability)]]-Transactions[[#This Row],[Input VAT (Assets)]],"-")</f>
        <v>1.6000000000000014</v>
      </c>
    </row>
    <row r="230" spans="2:20" x14ac:dyDescent="0.3">
      <c r="B230" s="55">
        <v>45781</v>
      </c>
      <c r="C230" s="50">
        <f>MONTH(Transactions[[#This Row],[Date]])</f>
        <v>5</v>
      </c>
      <c r="D230" s="50" t="s">
        <v>214</v>
      </c>
      <c r="E230" s="50" t="s">
        <v>13</v>
      </c>
      <c r="F230" s="33" t="s">
        <v>87</v>
      </c>
      <c r="G230" s="33" t="s">
        <v>106</v>
      </c>
      <c r="H230" s="33" t="s">
        <v>170</v>
      </c>
      <c r="I230" s="33">
        <v>20</v>
      </c>
      <c r="J230" s="24">
        <f>IFERROR(VLOOKUP(Transactions[[#This Row],[Product/ Service Name]],Products[[Product/ Service Name]:[Unit Sales Price]],10,FALSE),"-")</f>
        <v>60</v>
      </c>
      <c r="K230" s="27">
        <f>IFERROR(Transactions[[#This Row],[Unit Price]]*Transactions[[#This Row],[Quantity Sold]],"-")</f>
        <v>1200</v>
      </c>
      <c r="L230" s="31">
        <f>IFERROR(Transactions[[#This Row],[Net of Sale]]*Assumptions!$C$1,"-")</f>
        <v>120</v>
      </c>
      <c r="M230" s="31">
        <f>IFERROR(Transactions[[#This Row],[Net of Sale]]*(1+Assumptions!$C$1),"-")</f>
        <v>1320</v>
      </c>
      <c r="N230" s="33" t="s">
        <v>188</v>
      </c>
      <c r="O230" s="35" t="s">
        <v>183</v>
      </c>
      <c r="P230" s="33" t="s">
        <v>192</v>
      </c>
      <c r="Q230" s="31">
        <f>IFERROR((VLOOKUP(Transactions[[#This Row],[Product/ Service Name]],Products[[Product/ Service Name]:[Unit Sales Price]],4,FALSE))*Transactions[[#This Row],[Quantity Sold]],"-")</f>
        <v>1000</v>
      </c>
      <c r="R230" s="31">
        <f>IFERROR(Transactions[[#This Row],[Net of Sale]]-Transactions[[#This Row],[COGS]],"-")</f>
        <v>200</v>
      </c>
      <c r="S230" s="31">
        <f>IFERROR(Transactions[[#This Row],[COGS]]*Assumptions!$C$1,"-")</f>
        <v>100</v>
      </c>
      <c r="T230" s="31">
        <f>IFERROR(Transactions[[#This Row],[Output VAT(Liability)]]-Transactions[[#This Row],[Input VAT (Assets)]],"-")</f>
        <v>20</v>
      </c>
    </row>
    <row r="231" spans="2:20" x14ac:dyDescent="0.3">
      <c r="B231" s="55">
        <v>45781</v>
      </c>
      <c r="C231" s="50">
        <f>MONTH(Transactions[[#This Row],[Date]])</f>
        <v>5</v>
      </c>
      <c r="D231" s="50" t="s">
        <v>214</v>
      </c>
      <c r="E231" s="50" t="s">
        <v>13</v>
      </c>
      <c r="F231" s="33" t="s">
        <v>88</v>
      </c>
      <c r="G231" s="33" t="s">
        <v>106</v>
      </c>
      <c r="H231" s="33" t="s">
        <v>171</v>
      </c>
      <c r="I231" s="33">
        <v>20</v>
      </c>
      <c r="J231" s="24">
        <f>IFERROR(VLOOKUP(Transactions[[#This Row],[Product/ Service Name]],Products[[Product/ Service Name]:[Unit Sales Price]],10,FALSE),"-")</f>
        <v>36</v>
      </c>
      <c r="K231" s="27">
        <f>IFERROR(Transactions[[#This Row],[Unit Price]]*Transactions[[#This Row],[Quantity Sold]],"-")</f>
        <v>720</v>
      </c>
      <c r="L231" s="31">
        <f>IFERROR(Transactions[[#This Row],[Net of Sale]]*Assumptions!$C$1,"-")</f>
        <v>72</v>
      </c>
      <c r="M231" s="31">
        <f>IFERROR(Transactions[[#This Row],[Net of Sale]]*(1+Assumptions!$C$1),"-")</f>
        <v>792.00000000000011</v>
      </c>
      <c r="N231" s="33" t="s">
        <v>190</v>
      </c>
      <c r="O231" s="35" t="s">
        <v>179</v>
      </c>
      <c r="P231" s="33" t="s">
        <v>192</v>
      </c>
      <c r="Q231" s="31">
        <f>IFERROR((VLOOKUP(Transactions[[#This Row],[Product/ Service Name]],Products[[Product/ Service Name]:[Unit Sales Price]],4,FALSE))*Transactions[[#This Row],[Quantity Sold]],"-")</f>
        <v>600</v>
      </c>
      <c r="R231" s="31">
        <f>IFERROR(Transactions[[#This Row],[Net of Sale]]-Transactions[[#This Row],[COGS]],"-")</f>
        <v>120</v>
      </c>
      <c r="S231" s="31">
        <f>IFERROR(Transactions[[#This Row],[COGS]]*Assumptions!$C$1,"-")</f>
        <v>60</v>
      </c>
      <c r="T231" s="31">
        <f>IFERROR(Transactions[[#This Row],[Output VAT(Liability)]]-Transactions[[#This Row],[Input VAT (Assets)]],"-")</f>
        <v>12</v>
      </c>
    </row>
    <row r="232" spans="2:20" x14ac:dyDescent="0.3">
      <c r="B232" s="55">
        <v>45781</v>
      </c>
      <c r="C232" s="50">
        <f>MONTH(Transactions[[#This Row],[Date]])</f>
        <v>5</v>
      </c>
      <c r="D232" s="50" t="s">
        <v>214</v>
      </c>
      <c r="E232" s="50" t="s">
        <v>13</v>
      </c>
      <c r="F232" s="33" t="s">
        <v>89</v>
      </c>
      <c r="G232" s="33" t="s">
        <v>106</v>
      </c>
      <c r="H232" s="33" t="s">
        <v>172</v>
      </c>
      <c r="I232" s="33">
        <v>20</v>
      </c>
      <c r="J232" s="24">
        <f>IFERROR(VLOOKUP(Transactions[[#This Row],[Product/ Service Name]],Products[[Product/ Service Name]:[Unit Sales Price]],10,FALSE),"-")</f>
        <v>48</v>
      </c>
      <c r="K232" s="27">
        <f>IFERROR(Transactions[[#This Row],[Unit Price]]*Transactions[[#This Row],[Quantity Sold]],"-")</f>
        <v>960</v>
      </c>
      <c r="L232" s="31">
        <f>IFERROR(Transactions[[#This Row],[Net of Sale]]*Assumptions!$C$1,"-")</f>
        <v>96</v>
      </c>
      <c r="M232" s="31">
        <f>IFERROR(Transactions[[#This Row],[Net of Sale]]*(1+Assumptions!$C$1),"-")</f>
        <v>1056</v>
      </c>
      <c r="N232" s="33" t="s">
        <v>190</v>
      </c>
      <c r="O232" s="35" t="s">
        <v>182</v>
      </c>
      <c r="P232" s="33" t="s">
        <v>191</v>
      </c>
      <c r="Q232" s="31">
        <f>IFERROR((VLOOKUP(Transactions[[#This Row],[Product/ Service Name]],Products[[Product/ Service Name]:[Unit Sales Price]],4,FALSE))*Transactions[[#This Row],[Quantity Sold]],"-")</f>
        <v>800</v>
      </c>
      <c r="R232" s="31">
        <f>IFERROR(Transactions[[#This Row],[Net of Sale]]-Transactions[[#This Row],[COGS]],"-")</f>
        <v>160</v>
      </c>
      <c r="S232" s="31">
        <f>IFERROR(Transactions[[#This Row],[COGS]]*Assumptions!$C$1,"-")</f>
        <v>80</v>
      </c>
      <c r="T232" s="31">
        <f>IFERROR(Transactions[[#This Row],[Output VAT(Liability)]]-Transactions[[#This Row],[Input VAT (Assets)]],"-")</f>
        <v>16</v>
      </c>
    </row>
    <row r="233" spans="2:20" x14ac:dyDescent="0.3">
      <c r="B233" s="55">
        <v>45782</v>
      </c>
      <c r="C233" s="50">
        <f>MONTH(Transactions[[#This Row],[Date]])</f>
        <v>5</v>
      </c>
      <c r="D233" s="50" t="s">
        <v>214</v>
      </c>
      <c r="E233" s="50" t="s">
        <v>13</v>
      </c>
      <c r="F233" s="33" t="s">
        <v>90</v>
      </c>
      <c r="G233" s="33" t="s">
        <v>106</v>
      </c>
      <c r="H233" s="33" t="s">
        <v>167</v>
      </c>
      <c r="I233" s="33">
        <v>20</v>
      </c>
      <c r="J233" s="24">
        <f>IFERROR(VLOOKUP(Transactions[[#This Row],[Product/ Service Name]],Products[[Product/ Service Name]:[Unit Sales Price]],10,FALSE),"-")</f>
        <v>72</v>
      </c>
      <c r="K233" s="27">
        <f>IFERROR(Transactions[[#This Row],[Unit Price]]*Transactions[[#This Row],[Quantity Sold]],"-")</f>
        <v>1440</v>
      </c>
      <c r="L233" s="31">
        <f>IFERROR(Transactions[[#This Row],[Net of Sale]]*Assumptions!$C$1,"-")</f>
        <v>144</v>
      </c>
      <c r="M233" s="31">
        <f>IFERROR(Transactions[[#This Row],[Net of Sale]]*(1+Assumptions!$C$1),"-")</f>
        <v>1584.0000000000002</v>
      </c>
      <c r="N233" s="33" t="s">
        <v>190</v>
      </c>
      <c r="O233" s="35" t="s">
        <v>180</v>
      </c>
      <c r="P233" s="33" t="s">
        <v>191</v>
      </c>
      <c r="Q233" s="31">
        <f>IFERROR((VLOOKUP(Transactions[[#This Row],[Product/ Service Name]],Products[[Product/ Service Name]:[Unit Sales Price]],4,FALSE))*Transactions[[#This Row],[Quantity Sold]],"-")</f>
        <v>1200</v>
      </c>
      <c r="R233" s="31">
        <f>IFERROR(Transactions[[#This Row],[Net of Sale]]-Transactions[[#This Row],[COGS]],"-")</f>
        <v>240</v>
      </c>
      <c r="S233" s="31">
        <f>IFERROR(Transactions[[#This Row],[COGS]]*Assumptions!$C$1,"-")</f>
        <v>120</v>
      </c>
      <c r="T233" s="31">
        <f>IFERROR(Transactions[[#This Row],[Output VAT(Liability)]]-Transactions[[#This Row],[Input VAT (Assets)]],"-")</f>
        <v>24</v>
      </c>
    </row>
    <row r="234" spans="2:20" x14ac:dyDescent="0.3">
      <c r="B234" s="55">
        <v>45782</v>
      </c>
      <c r="C234" s="50">
        <f>MONTH(Transactions[[#This Row],[Date]])</f>
        <v>5</v>
      </c>
      <c r="D234" s="50" t="s">
        <v>214</v>
      </c>
      <c r="E234" s="50" t="s">
        <v>13</v>
      </c>
      <c r="F234" s="33" t="s">
        <v>91</v>
      </c>
      <c r="G234" s="33" t="s">
        <v>106</v>
      </c>
      <c r="H234" s="33" t="s">
        <v>168</v>
      </c>
      <c r="I234" s="33">
        <v>20</v>
      </c>
      <c r="J234" s="24">
        <f>IFERROR(VLOOKUP(Transactions[[#This Row],[Product/ Service Name]],Products[[Product/ Service Name]:[Unit Sales Price]],10,FALSE),"-")</f>
        <v>15.6</v>
      </c>
      <c r="K234" s="27">
        <f>IFERROR(Transactions[[#This Row],[Unit Price]]*Transactions[[#This Row],[Quantity Sold]],"-")</f>
        <v>312</v>
      </c>
      <c r="L234" s="31">
        <f>IFERROR(Transactions[[#This Row],[Net of Sale]]*Assumptions!$C$1,"-")</f>
        <v>31.200000000000003</v>
      </c>
      <c r="M234" s="31">
        <f>IFERROR(Transactions[[#This Row],[Net of Sale]]*(1+Assumptions!$C$1),"-")</f>
        <v>343.20000000000005</v>
      </c>
      <c r="N234" s="33" t="s">
        <v>190</v>
      </c>
      <c r="O234" s="35" t="s">
        <v>181</v>
      </c>
      <c r="P234" s="33" t="s">
        <v>191</v>
      </c>
      <c r="Q234" s="31">
        <f>IFERROR((VLOOKUP(Transactions[[#This Row],[Product/ Service Name]],Products[[Product/ Service Name]:[Unit Sales Price]],4,FALSE))*Transactions[[#This Row],[Quantity Sold]],"-")</f>
        <v>260</v>
      </c>
      <c r="R234" s="31">
        <f>IFERROR(Transactions[[#This Row],[Net of Sale]]-Transactions[[#This Row],[COGS]],"-")</f>
        <v>52</v>
      </c>
      <c r="S234" s="31">
        <f>IFERROR(Transactions[[#This Row],[COGS]]*Assumptions!$C$1,"-")</f>
        <v>26</v>
      </c>
      <c r="T234" s="31">
        <f>IFERROR(Transactions[[#This Row],[Output VAT(Liability)]]-Transactions[[#This Row],[Input VAT (Assets)]],"-")</f>
        <v>5.2000000000000028</v>
      </c>
    </row>
    <row r="235" spans="2:20" x14ac:dyDescent="0.3">
      <c r="B235" s="55">
        <v>45783</v>
      </c>
      <c r="C235" s="50">
        <f>MONTH(Transactions[[#This Row],[Date]])</f>
        <v>5</v>
      </c>
      <c r="D235" s="50" t="s">
        <v>214</v>
      </c>
      <c r="E235" s="50" t="s">
        <v>13</v>
      </c>
      <c r="F235" s="33" t="s">
        <v>92</v>
      </c>
      <c r="G235" s="33" t="s">
        <v>106</v>
      </c>
      <c r="H235" s="33" t="s">
        <v>169</v>
      </c>
      <c r="I235" s="33">
        <v>20</v>
      </c>
      <c r="J235" s="24">
        <f>IFERROR(VLOOKUP(Transactions[[#This Row],[Product/ Service Name]],Products[[Product/ Service Name]:[Unit Sales Price]],10,FALSE),"-")</f>
        <v>19.2</v>
      </c>
      <c r="K235" s="27">
        <f>IFERROR(Transactions[[#This Row],[Unit Price]]*Transactions[[#This Row],[Quantity Sold]],"-")</f>
        <v>384</v>
      </c>
      <c r="L235" s="31">
        <f>IFERROR(Transactions[[#This Row],[Net of Sale]]*Assumptions!$C$1,"-")</f>
        <v>38.400000000000006</v>
      </c>
      <c r="M235" s="31">
        <f>IFERROR(Transactions[[#This Row],[Net of Sale]]*(1+Assumptions!$C$1),"-")</f>
        <v>422.40000000000003</v>
      </c>
      <c r="N235" s="33" t="s">
        <v>190</v>
      </c>
      <c r="O235" s="35" t="s">
        <v>185</v>
      </c>
      <c r="P235" s="33" t="s">
        <v>191</v>
      </c>
      <c r="Q235" s="31">
        <f>IFERROR((VLOOKUP(Transactions[[#This Row],[Product/ Service Name]],Products[[Product/ Service Name]:[Unit Sales Price]],4,FALSE))*Transactions[[#This Row],[Quantity Sold]],"-")</f>
        <v>320</v>
      </c>
      <c r="R235" s="31">
        <f>IFERROR(Transactions[[#This Row],[Net of Sale]]-Transactions[[#This Row],[COGS]],"-")</f>
        <v>64</v>
      </c>
      <c r="S235" s="31">
        <f>IFERROR(Transactions[[#This Row],[COGS]]*Assumptions!$C$1,"-")</f>
        <v>32</v>
      </c>
      <c r="T235" s="31">
        <f>IFERROR(Transactions[[#This Row],[Output VAT(Liability)]]-Transactions[[#This Row],[Input VAT (Assets)]],"-")</f>
        <v>6.4000000000000057</v>
      </c>
    </row>
    <row r="236" spans="2:20" x14ac:dyDescent="0.3">
      <c r="B236" s="55">
        <v>45783</v>
      </c>
      <c r="C236" s="50">
        <f>MONTH(Transactions[[#This Row],[Date]])</f>
        <v>5</v>
      </c>
      <c r="D236" s="50" t="s">
        <v>214</v>
      </c>
      <c r="E236" s="50" t="s">
        <v>13</v>
      </c>
      <c r="F236" s="33" t="s">
        <v>87</v>
      </c>
      <c r="G236" s="33" t="s">
        <v>106</v>
      </c>
      <c r="H236" s="33" t="s">
        <v>170</v>
      </c>
      <c r="I236" s="33">
        <v>20</v>
      </c>
      <c r="J236" s="24">
        <f>IFERROR(VLOOKUP(Transactions[[#This Row],[Product/ Service Name]],Products[[Product/ Service Name]:[Unit Sales Price]],10,FALSE),"-")</f>
        <v>60</v>
      </c>
      <c r="K236" s="27">
        <f>IFERROR(Transactions[[#This Row],[Unit Price]]*Transactions[[#This Row],[Quantity Sold]],"-")</f>
        <v>1200</v>
      </c>
      <c r="L236" s="31">
        <f>IFERROR(Transactions[[#This Row],[Net of Sale]]*Assumptions!$C$1,"-")</f>
        <v>120</v>
      </c>
      <c r="M236" s="31">
        <f>IFERROR(Transactions[[#This Row],[Net of Sale]]*(1+Assumptions!$C$1),"-")</f>
        <v>1320</v>
      </c>
      <c r="N236" s="33" t="s">
        <v>190</v>
      </c>
      <c r="O236" s="35" t="s">
        <v>177</v>
      </c>
      <c r="P236" s="33" t="s">
        <v>191</v>
      </c>
      <c r="Q236" s="31">
        <f>IFERROR((VLOOKUP(Transactions[[#This Row],[Product/ Service Name]],Products[[Product/ Service Name]:[Unit Sales Price]],4,FALSE))*Transactions[[#This Row],[Quantity Sold]],"-")</f>
        <v>1000</v>
      </c>
      <c r="R236" s="31">
        <f>IFERROR(Transactions[[#This Row],[Net of Sale]]-Transactions[[#This Row],[COGS]],"-")</f>
        <v>200</v>
      </c>
      <c r="S236" s="31">
        <f>IFERROR(Transactions[[#This Row],[COGS]]*Assumptions!$C$1,"-")</f>
        <v>100</v>
      </c>
      <c r="T236" s="31">
        <f>IFERROR(Transactions[[#This Row],[Output VAT(Liability)]]-Transactions[[#This Row],[Input VAT (Assets)]],"-")</f>
        <v>20</v>
      </c>
    </row>
    <row r="237" spans="2:20" x14ac:dyDescent="0.3">
      <c r="B237" s="55">
        <v>45783</v>
      </c>
      <c r="C237" s="50">
        <f>MONTH(Transactions[[#This Row],[Date]])</f>
        <v>5</v>
      </c>
      <c r="D237" s="50" t="s">
        <v>214</v>
      </c>
      <c r="E237" s="50" t="s">
        <v>13</v>
      </c>
      <c r="F237" s="33" t="s">
        <v>94</v>
      </c>
      <c r="G237" s="33" t="s">
        <v>106</v>
      </c>
      <c r="H237" s="33" t="s">
        <v>171</v>
      </c>
      <c r="I237" s="33">
        <v>20</v>
      </c>
      <c r="J237" s="24">
        <f>IFERROR(VLOOKUP(Transactions[[#This Row],[Product/ Service Name]],Products[[Product/ Service Name]:[Unit Sales Price]],10,FALSE),"-")</f>
        <v>108</v>
      </c>
      <c r="K237" s="27">
        <f>IFERROR(Transactions[[#This Row],[Unit Price]]*Transactions[[#This Row],[Quantity Sold]],"-")</f>
        <v>2160</v>
      </c>
      <c r="L237" s="31">
        <f>IFERROR(Transactions[[#This Row],[Net of Sale]]*Assumptions!$C$1,"-")</f>
        <v>216</v>
      </c>
      <c r="M237" s="31">
        <f>IFERROR(Transactions[[#This Row],[Net of Sale]]*(1+Assumptions!$C$1),"-")</f>
        <v>2376</v>
      </c>
      <c r="N237" s="33" t="s">
        <v>189</v>
      </c>
      <c r="O237" s="35" t="s">
        <v>179</v>
      </c>
      <c r="P237" s="33" t="s">
        <v>192</v>
      </c>
      <c r="Q237" s="31">
        <f>IFERROR((VLOOKUP(Transactions[[#This Row],[Product/ Service Name]],Products[[Product/ Service Name]:[Unit Sales Price]],4,FALSE))*Transactions[[#This Row],[Quantity Sold]],"-")</f>
        <v>1800</v>
      </c>
      <c r="R237" s="31">
        <f>IFERROR(Transactions[[#This Row],[Net of Sale]]-Transactions[[#This Row],[COGS]],"-")</f>
        <v>360</v>
      </c>
      <c r="S237" s="31">
        <f>IFERROR(Transactions[[#This Row],[COGS]]*Assumptions!$C$1,"-")</f>
        <v>180</v>
      </c>
      <c r="T237" s="31">
        <f>IFERROR(Transactions[[#This Row],[Output VAT(Liability)]]-Transactions[[#This Row],[Input VAT (Assets)]],"-")</f>
        <v>36</v>
      </c>
    </row>
    <row r="238" spans="2:20" x14ac:dyDescent="0.3">
      <c r="B238" s="55">
        <v>45783</v>
      </c>
      <c r="C238" s="50">
        <f>MONTH(Transactions[[#This Row],[Date]])</f>
        <v>5</v>
      </c>
      <c r="D238" s="50" t="s">
        <v>214</v>
      </c>
      <c r="E238" s="50" t="s">
        <v>13</v>
      </c>
      <c r="F238" s="33" t="s">
        <v>95</v>
      </c>
      <c r="G238" s="33" t="s">
        <v>106</v>
      </c>
      <c r="H238" s="33" t="s">
        <v>172</v>
      </c>
      <c r="I238" s="33">
        <v>20</v>
      </c>
      <c r="J238" s="24">
        <f>IFERROR(VLOOKUP(Transactions[[#This Row],[Product/ Service Name]],Products[[Product/ Service Name]:[Unit Sales Price]],10,FALSE),"-")</f>
        <v>48</v>
      </c>
      <c r="K238" s="27">
        <f>IFERROR(Transactions[[#This Row],[Unit Price]]*Transactions[[#This Row],[Quantity Sold]],"-")</f>
        <v>960</v>
      </c>
      <c r="L238" s="31">
        <f>IFERROR(Transactions[[#This Row],[Net of Sale]]*Assumptions!$C$1,"-")</f>
        <v>96</v>
      </c>
      <c r="M238" s="31">
        <f>IFERROR(Transactions[[#This Row],[Net of Sale]]*(1+Assumptions!$C$1),"-")</f>
        <v>1056</v>
      </c>
      <c r="N238" s="33" t="s">
        <v>190</v>
      </c>
      <c r="O238" s="35" t="s">
        <v>180</v>
      </c>
      <c r="P238" s="33" t="s">
        <v>192</v>
      </c>
      <c r="Q238" s="31">
        <f>IFERROR((VLOOKUP(Transactions[[#This Row],[Product/ Service Name]],Products[[Product/ Service Name]:[Unit Sales Price]],4,FALSE))*Transactions[[#This Row],[Quantity Sold]],"-")</f>
        <v>800</v>
      </c>
      <c r="R238" s="31">
        <f>IFERROR(Transactions[[#This Row],[Net of Sale]]-Transactions[[#This Row],[COGS]],"-")</f>
        <v>160</v>
      </c>
      <c r="S238" s="31">
        <f>IFERROR(Transactions[[#This Row],[COGS]]*Assumptions!$C$1,"-")</f>
        <v>80</v>
      </c>
      <c r="T238" s="31">
        <f>IFERROR(Transactions[[#This Row],[Output VAT(Liability)]]-Transactions[[#This Row],[Input VAT (Assets)]],"-")</f>
        <v>16</v>
      </c>
    </row>
    <row r="239" spans="2:20" x14ac:dyDescent="0.3">
      <c r="B239" s="55">
        <v>45783</v>
      </c>
      <c r="C239" s="50">
        <f>MONTH(Transactions[[#This Row],[Date]])</f>
        <v>5</v>
      </c>
      <c r="D239" s="50" t="s">
        <v>214</v>
      </c>
      <c r="E239" s="50" t="s">
        <v>13</v>
      </c>
      <c r="F239" s="33" t="s">
        <v>37</v>
      </c>
      <c r="G239" s="33" t="s">
        <v>106</v>
      </c>
      <c r="H239" s="33" t="s">
        <v>167</v>
      </c>
      <c r="I239" s="33">
        <v>20</v>
      </c>
      <c r="J239" s="24">
        <f>IFERROR(VLOOKUP(Transactions[[#This Row],[Product/ Service Name]],Products[[Product/ Service Name]:[Unit Sales Price]],10,FALSE),"-")</f>
        <v>7.1999999999999993</v>
      </c>
      <c r="K239" s="27">
        <f>IFERROR(Transactions[[#This Row],[Unit Price]]*Transactions[[#This Row],[Quantity Sold]],"-")</f>
        <v>144</v>
      </c>
      <c r="L239" s="31">
        <f>IFERROR(Transactions[[#This Row],[Net of Sale]]*Assumptions!$C$1,"-")</f>
        <v>14.4</v>
      </c>
      <c r="M239" s="31">
        <f>IFERROR(Transactions[[#This Row],[Net of Sale]]*(1+Assumptions!$C$1),"-")</f>
        <v>158.4</v>
      </c>
      <c r="N239" s="33" t="s">
        <v>186</v>
      </c>
      <c r="O239" s="35" t="s">
        <v>185</v>
      </c>
      <c r="P239" s="33" t="s">
        <v>191</v>
      </c>
      <c r="Q239" s="31">
        <f>IFERROR((VLOOKUP(Transactions[[#This Row],[Product/ Service Name]],Products[[Product/ Service Name]:[Unit Sales Price]],4,FALSE))*Transactions[[#This Row],[Quantity Sold]],"-")</f>
        <v>120</v>
      </c>
      <c r="R239" s="31">
        <f>IFERROR(Transactions[[#This Row],[Net of Sale]]-Transactions[[#This Row],[COGS]],"-")</f>
        <v>24</v>
      </c>
      <c r="S239" s="31">
        <f>IFERROR(Transactions[[#This Row],[COGS]]*Assumptions!$C$1,"-")</f>
        <v>12</v>
      </c>
      <c r="T239" s="31">
        <f>IFERROR(Transactions[[#This Row],[Output VAT(Liability)]]-Transactions[[#This Row],[Input VAT (Assets)]],"-")</f>
        <v>2.4000000000000004</v>
      </c>
    </row>
    <row r="240" spans="2:20" x14ac:dyDescent="0.3">
      <c r="B240" s="55">
        <v>45785</v>
      </c>
      <c r="C240" s="50">
        <f>MONTH(Transactions[[#This Row],[Date]])</f>
        <v>5</v>
      </c>
      <c r="D240" s="50" t="s">
        <v>214</v>
      </c>
      <c r="E240" s="50" t="s">
        <v>13</v>
      </c>
      <c r="F240" s="33" t="s">
        <v>38</v>
      </c>
      <c r="G240" s="33" t="s">
        <v>106</v>
      </c>
      <c r="H240" s="33" t="s">
        <v>168</v>
      </c>
      <c r="I240" s="33">
        <v>20</v>
      </c>
      <c r="J240" s="24">
        <f>IFERROR(VLOOKUP(Transactions[[#This Row],[Product/ Service Name]],Products[[Product/ Service Name]:[Unit Sales Price]],10,FALSE),"-")</f>
        <v>60</v>
      </c>
      <c r="K240" s="27">
        <f>IFERROR(Transactions[[#This Row],[Unit Price]]*Transactions[[#This Row],[Quantity Sold]],"-")</f>
        <v>1200</v>
      </c>
      <c r="L240" s="31">
        <f>IFERROR(Transactions[[#This Row],[Net of Sale]]*Assumptions!$C$1,"-")</f>
        <v>120</v>
      </c>
      <c r="M240" s="31">
        <f>IFERROR(Transactions[[#This Row],[Net of Sale]]*(1+Assumptions!$C$1),"-")</f>
        <v>1320</v>
      </c>
      <c r="N240" s="33" t="s">
        <v>186</v>
      </c>
      <c r="O240" s="35" t="s">
        <v>185</v>
      </c>
      <c r="P240" s="33" t="s">
        <v>191</v>
      </c>
      <c r="Q240" s="31">
        <f>IFERROR((VLOOKUP(Transactions[[#This Row],[Product/ Service Name]],Products[[Product/ Service Name]:[Unit Sales Price]],4,FALSE))*Transactions[[#This Row],[Quantity Sold]],"-")</f>
        <v>1000</v>
      </c>
      <c r="R240" s="31">
        <f>IFERROR(Transactions[[#This Row],[Net of Sale]]-Transactions[[#This Row],[COGS]],"-")</f>
        <v>200</v>
      </c>
      <c r="S240" s="31">
        <f>IFERROR(Transactions[[#This Row],[COGS]]*Assumptions!$C$1,"-")</f>
        <v>100</v>
      </c>
      <c r="T240" s="31">
        <f>IFERROR(Transactions[[#This Row],[Output VAT(Liability)]]-Transactions[[#This Row],[Input VAT (Assets)]],"-")</f>
        <v>20</v>
      </c>
    </row>
    <row r="241" spans="2:20" x14ac:dyDescent="0.3">
      <c r="B241" s="55">
        <v>45785</v>
      </c>
      <c r="C241" s="50">
        <f>MONTH(Transactions[[#This Row],[Date]])</f>
        <v>5</v>
      </c>
      <c r="D241" s="50" t="s">
        <v>214</v>
      </c>
      <c r="E241" s="50" t="s">
        <v>13</v>
      </c>
      <c r="F241" s="33" t="s">
        <v>39</v>
      </c>
      <c r="G241" s="33" t="s">
        <v>106</v>
      </c>
      <c r="H241" s="33" t="s">
        <v>169</v>
      </c>
      <c r="I241" s="33">
        <v>20</v>
      </c>
      <c r="J241" s="24">
        <f>IFERROR(VLOOKUP(Transactions[[#This Row],[Product/ Service Name]],Products[[Product/ Service Name]:[Unit Sales Price]],10,FALSE),"-")</f>
        <v>55.199999999999996</v>
      </c>
      <c r="K241" s="27">
        <f>IFERROR(Transactions[[#This Row],[Unit Price]]*Transactions[[#This Row],[Quantity Sold]],"-")</f>
        <v>1104</v>
      </c>
      <c r="L241" s="31">
        <f>IFERROR(Transactions[[#This Row],[Net of Sale]]*Assumptions!$C$1,"-")</f>
        <v>110.4</v>
      </c>
      <c r="M241" s="31">
        <f>IFERROR(Transactions[[#This Row],[Net of Sale]]*(1+Assumptions!$C$1),"-")</f>
        <v>1214.4000000000001</v>
      </c>
      <c r="N241" s="33" t="s">
        <v>186</v>
      </c>
      <c r="O241" s="35" t="s">
        <v>181</v>
      </c>
      <c r="P241" s="33" t="s">
        <v>191</v>
      </c>
      <c r="Q241" s="31">
        <f>IFERROR((VLOOKUP(Transactions[[#This Row],[Product/ Service Name]],Products[[Product/ Service Name]:[Unit Sales Price]],4,FALSE))*Transactions[[#This Row],[Quantity Sold]],"-")</f>
        <v>920</v>
      </c>
      <c r="R241" s="31">
        <f>IFERROR(Transactions[[#This Row],[Net of Sale]]-Transactions[[#This Row],[COGS]],"-")</f>
        <v>184</v>
      </c>
      <c r="S241" s="31">
        <f>IFERROR(Transactions[[#This Row],[COGS]]*Assumptions!$C$1,"-")</f>
        <v>92</v>
      </c>
      <c r="T241" s="31">
        <f>IFERROR(Transactions[[#This Row],[Output VAT(Liability)]]-Transactions[[#This Row],[Input VAT (Assets)]],"-")</f>
        <v>18.400000000000006</v>
      </c>
    </row>
    <row r="242" spans="2:20" x14ac:dyDescent="0.3">
      <c r="B242" s="55">
        <v>45786</v>
      </c>
      <c r="C242" s="50">
        <f>MONTH(Transactions[[#This Row],[Date]])</f>
        <v>5</v>
      </c>
      <c r="D242" s="50" t="s">
        <v>214</v>
      </c>
      <c r="E242" s="50" t="s">
        <v>13</v>
      </c>
      <c r="F242" s="33" t="s">
        <v>40</v>
      </c>
      <c r="G242" s="33" t="s">
        <v>106</v>
      </c>
      <c r="H242" s="33" t="s">
        <v>170</v>
      </c>
      <c r="I242" s="33">
        <v>20</v>
      </c>
      <c r="J242" s="24">
        <f>IFERROR(VLOOKUP(Transactions[[#This Row],[Product/ Service Name]],Products[[Product/ Service Name]:[Unit Sales Price]],10,FALSE),"-")</f>
        <v>26.4</v>
      </c>
      <c r="K242" s="27">
        <f>IFERROR(Transactions[[#This Row],[Unit Price]]*Transactions[[#This Row],[Quantity Sold]],"-")</f>
        <v>528</v>
      </c>
      <c r="L242" s="31">
        <f>IFERROR(Transactions[[#This Row],[Net of Sale]]*Assumptions!$C$1,"-")</f>
        <v>52.800000000000004</v>
      </c>
      <c r="M242" s="31">
        <f>IFERROR(Transactions[[#This Row],[Net of Sale]]*(1+Assumptions!$C$1),"-")</f>
        <v>580.80000000000007</v>
      </c>
      <c r="N242" s="33" t="s">
        <v>187</v>
      </c>
      <c r="O242" s="35" t="s">
        <v>182</v>
      </c>
      <c r="P242" s="33" t="s">
        <v>191</v>
      </c>
      <c r="Q242" s="31">
        <f>IFERROR((VLOOKUP(Transactions[[#This Row],[Product/ Service Name]],Products[[Product/ Service Name]:[Unit Sales Price]],4,FALSE))*Transactions[[#This Row],[Quantity Sold]],"-")</f>
        <v>440</v>
      </c>
      <c r="R242" s="31">
        <f>IFERROR(Transactions[[#This Row],[Net of Sale]]-Transactions[[#This Row],[COGS]],"-")</f>
        <v>88</v>
      </c>
      <c r="S242" s="31">
        <f>IFERROR(Transactions[[#This Row],[COGS]]*Assumptions!$C$1,"-")</f>
        <v>44</v>
      </c>
      <c r="T242" s="31">
        <f>IFERROR(Transactions[[#This Row],[Output VAT(Liability)]]-Transactions[[#This Row],[Input VAT (Assets)]],"-")</f>
        <v>8.8000000000000043</v>
      </c>
    </row>
    <row r="243" spans="2:20" x14ac:dyDescent="0.3">
      <c r="B243" s="55">
        <v>45786</v>
      </c>
      <c r="C243" s="50">
        <f>MONTH(Transactions[[#This Row],[Date]])</f>
        <v>5</v>
      </c>
      <c r="D243" s="50" t="s">
        <v>214</v>
      </c>
      <c r="E243" s="50" t="s">
        <v>13</v>
      </c>
      <c r="F243" s="33" t="s">
        <v>41</v>
      </c>
      <c r="G243" s="33" t="s">
        <v>106</v>
      </c>
      <c r="H243" s="33" t="s">
        <v>171</v>
      </c>
      <c r="I243" s="33">
        <v>20</v>
      </c>
      <c r="J243" s="24">
        <f>IFERROR(VLOOKUP(Transactions[[#This Row],[Product/ Service Name]],Products[[Product/ Service Name]:[Unit Sales Price]],10,FALSE),"-")</f>
        <v>25.2</v>
      </c>
      <c r="K243" s="27">
        <f>IFERROR(Transactions[[#This Row],[Unit Price]]*Transactions[[#This Row],[Quantity Sold]],"-")</f>
        <v>504</v>
      </c>
      <c r="L243" s="31">
        <f>IFERROR(Transactions[[#This Row],[Net of Sale]]*Assumptions!$C$1,"-")</f>
        <v>50.400000000000006</v>
      </c>
      <c r="M243" s="31">
        <f>IFERROR(Transactions[[#This Row],[Net of Sale]]*(1+Assumptions!$C$1),"-")</f>
        <v>554.40000000000009</v>
      </c>
      <c r="N243" s="33" t="s">
        <v>187</v>
      </c>
      <c r="O243" s="35" t="s">
        <v>184</v>
      </c>
      <c r="P243" s="33" t="s">
        <v>191</v>
      </c>
      <c r="Q243" s="31">
        <f>IFERROR((VLOOKUP(Transactions[[#This Row],[Product/ Service Name]],Products[[Product/ Service Name]:[Unit Sales Price]],4,FALSE))*Transactions[[#This Row],[Quantity Sold]],"-")</f>
        <v>420</v>
      </c>
      <c r="R243" s="31">
        <f>IFERROR(Transactions[[#This Row],[Net of Sale]]-Transactions[[#This Row],[COGS]],"-")</f>
        <v>84</v>
      </c>
      <c r="S243" s="31">
        <f>IFERROR(Transactions[[#This Row],[COGS]]*Assumptions!$C$1,"-")</f>
        <v>42</v>
      </c>
      <c r="T243" s="31">
        <f>IFERROR(Transactions[[#This Row],[Output VAT(Liability)]]-Transactions[[#This Row],[Input VAT (Assets)]],"-")</f>
        <v>8.4000000000000057</v>
      </c>
    </row>
    <row r="244" spans="2:20" x14ac:dyDescent="0.3">
      <c r="B244" s="55">
        <v>45786</v>
      </c>
      <c r="C244" s="50">
        <f>MONTH(Transactions[[#This Row],[Date]])</f>
        <v>5</v>
      </c>
      <c r="D244" s="50" t="s">
        <v>214</v>
      </c>
      <c r="E244" s="50" t="s">
        <v>13</v>
      </c>
      <c r="F244" s="33" t="s">
        <v>42</v>
      </c>
      <c r="G244" s="33" t="s">
        <v>106</v>
      </c>
      <c r="H244" s="33" t="s">
        <v>172</v>
      </c>
      <c r="I244" s="33">
        <v>20</v>
      </c>
      <c r="J244" s="24">
        <f>IFERROR(VLOOKUP(Transactions[[#This Row],[Product/ Service Name]],Products[[Product/ Service Name]:[Unit Sales Price]],10,FALSE),"-")</f>
        <v>18</v>
      </c>
      <c r="K244" s="27">
        <f>IFERROR(Transactions[[#This Row],[Unit Price]]*Transactions[[#This Row],[Quantity Sold]],"-")</f>
        <v>360</v>
      </c>
      <c r="L244" s="31">
        <f>IFERROR(Transactions[[#This Row],[Net of Sale]]*Assumptions!$C$1,"-")</f>
        <v>36</v>
      </c>
      <c r="M244" s="31">
        <f>IFERROR(Transactions[[#This Row],[Net of Sale]]*(1+Assumptions!$C$1),"-")</f>
        <v>396.00000000000006</v>
      </c>
      <c r="N244" s="33" t="s">
        <v>188</v>
      </c>
      <c r="O244" s="35" t="s">
        <v>183</v>
      </c>
      <c r="P244" s="33" t="s">
        <v>192</v>
      </c>
      <c r="Q244" s="31">
        <f>IFERROR((VLOOKUP(Transactions[[#This Row],[Product/ Service Name]],Products[[Product/ Service Name]:[Unit Sales Price]],4,FALSE))*Transactions[[#This Row],[Quantity Sold]],"-")</f>
        <v>300</v>
      </c>
      <c r="R244" s="31">
        <f>IFERROR(Transactions[[#This Row],[Net of Sale]]-Transactions[[#This Row],[COGS]],"-")</f>
        <v>60</v>
      </c>
      <c r="S244" s="31">
        <f>IFERROR(Transactions[[#This Row],[COGS]]*Assumptions!$C$1,"-")</f>
        <v>30</v>
      </c>
      <c r="T244" s="31">
        <f>IFERROR(Transactions[[#This Row],[Output VAT(Liability)]]-Transactions[[#This Row],[Input VAT (Assets)]],"-")</f>
        <v>6</v>
      </c>
    </row>
    <row r="245" spans="2:20" x14ac:dyDescent="0.3">
      <c r="B245" s="55">
        <v>45786</v>
      </c>
      <c r="C245" s="50">
        <f>MONTH(Transactions[[#This Row],[Date]])</f>
        <v>5</v>
      </c>
      <c r="D245" s="50" t="s">
        <v>214</v>
      </c>
      <c r="E245" s="50" t="s">
        <v>13</v>
      </c>
      <c r="F245" s="33" t="s">
        <v>43</v>
      </c>
      <c r="G245" s="33" t="s">
        <v>106</v>
      </c>
      <c r="H245" s="33" t="s">
        <v>167</v>
      </c>
      <c r="I245" s="33">
        <v>20</v>
      </c>
      <c r="J245" s="24">
        <f>IFERROR(VLOOKUP(Transactions[[#This Row],[Product/ Service Name]],Products[[Product/ Service Name]:[Unit Sales Price]],10,FALSE),"-")</f>
        <v>10.799999999999999</v>
      </c>
      <c r="K245" s="27">
        <f>IFERROR(Transactions[[#This Row],[Unit Price]]*Transactions[[#This Row],[Quantity Sold]],"-")</f>
        <v>215.99999999999997</v>
      </c>
      <c r="L245" s="31">
        <f>IFERROR(Transactions[[#This Row],[Net of Sale]]*Assumptions!$C$1,"-")</f>
        <v>21.599999999999998</v>
      </c>
      <c r="M245" s="31">
        <f>IFERROR(Transactions[[#This Row],[Net of Sale]]*(1+Assumptions!$C$1),"-")</f>
        <v>237.6</v>
      </c>
      <c r="N245" s="33" t="s">
        <v>189</v>
      </c>
      <c r="O245" s="35" t="s">
        <v>185</v>
      </c>
      <c r="P245" s="33" t="s">
        <v>192</v>
      </c>
      <c r="Q245" s="31">
        <f>IFERROR((VLOOKUP(Transactions[[#This Row],[Product/ Service Name]],Products[[Product/ Service Name]:[Unit Sales Price]],4,FALSE))*Transactions[[#This Row],[Quantity Sold]],"-")</f>
        <v>180</v>
      </c>
      <c r="R245" s="31">
        <f>IFERROR(Transactions[[#This Row],[Net of Sale]]-Transactions[[#This Row],[COGS]],"-")</f>
        <v>35.999999999999972</v>
      </c>
      <c r="S245" s="31">
        <f>IFERROR(Transactions[[#This Row],[COGS]]*Assumptions!$C$1,"-")</f>
        <v>18</v>
      </c>
      <c r="T245" s="31">
        <f>IFERROR(Transactions[[#This Row],[Output VAT(Liability)]]-Transactions[[#This Row],[Input VAT (Assets)]],"-")</f>
        <v>3.5999999999999979</v>
      </c>
    </row>
    <row r="246" spans="2:20" x14ac:dyDescent="0.3">
      <c r="B246" s="55">
        <v>45787</v>
      </c>
      <c r="C246" s="50">
        <f>MONTH(Transactions[[#This Row],[Date]])</f>
        <v>5</v>
      </c>
      <c r="D246" s="50" t="s">
        <v>214</v>
      </c>
      <c r="E246" s="50" t="s">
        <v>13</v>
      </c>
      <c r="F246" s="33" t="s">
        <v>44</v>
      </c>
      <c r="G246" s="33" t="s">
        <v>106</v>
      </c>
      <c r="H246" s="33" t="s">
        <v>168</v>
      </c>
      <c r="I246" s="33">
        <v>20</v>
      </c>
      <c r="J246" s="24">
        <f>IFERROR(VLOOKUP(Transactions[[#This Row],[Product/ Service Name]],Products[[Product/ Service Name]:[Unit Sales Price]],10,FALSE),"-")</f>
        <v>9.6</v>
      </c>
      <c r="K246" s="27">
        <f>IFERROR(Transactions[[#This Row],[Unit Price]]*Transactions[[#This Row],[Quantity Sold]],"-")</f>
        <v>192</v>
      </c>
      <c r="L246" s="31">
        <f>IFERROR(Transactions[[#This Row],[Net of Sale]]*Assumptions!$C$1,"-")</f>
        <v>19.200000000000003</v>
      </c>
      <c r="M246" s="31">
        <f>IFERROR(Transactions[[#This Row],[Net of Sale]]*(1+Assumptions!$C$1),"-")</f>
        <v>211.20000000000002</v>
      </c>
      <c r="N246" s="33" t="s">
        <v>188</v>
      </c>
      <c r="O246" s="35" t="s">
        <v>181</v>
      </c>
      <c r="P246" s="33" t="s">
        <v>191</v>
      </c>
      <c r="Q246" s="31">
        <f>IFERROR((VLOOKUP(Transactions[[#This Row],[Product/ Service Name]],Products[[Product/ Service Name]:[Unit Sales Price]],4,FALSE))*Transactions[[#This Row],[Quantity Sold]],"-")</f>
        <v>160</v>
      </c>
      <c r="R246" s="31">
        <f>IFERROR(Transactions[[#This Row],[Net of Sale]]-Transactions[[#This Row],[COGS]],"-")</f>
        <v>32</v>
      </c>
      <c r="S246" s="31">
        <f>IFERROR(Transactions[[#This Row],[COGS]]*Assumptions!$C$1,"-")</f>
        <v>16</v>
      </c>
      <c r="T246" s="31">
        <f>IFERROR(Transactions[[#This Row],[Output VAT(Liability)]]-Transactions[[#This Row],[Input VAT (Assets)]],"-")</f>
        <v>3.2000000000000028</v>
      </c>
    </row>
    <row r="247" spans="2:20" x14ac:dyDescent="0.3">
      <c r="B247" s="55">
        <v>45787</v>
      </c>
      <c r="C247" s="50">
        <f>MONTH(Transactions[[#This Row],[Date]])</f>
        <v>5</v>
      </c>
      <c r="D247" s="50" t="s">
        <v>214</v>
      </c>
      <c r="E247" s="50" t="s">
        <v>13</v>
      </c>
      <c r="F247" s="33" t="s">
        <v>45</v>
      </c>
      <c r="G247" s="33" t="s">
        <v>106</v>
      </c>
      <c r="H247" s="33" t="s">
        <v>169</v>
      </c>
      <c r="I247" s="33">
        <v>20</v>
      </c>
      <c r="J247" s="24">
        <f>IFERROR(VLOOKUP(Transactions[[#This Row],[Product/ Service Name]],Products[[Product/ Service Name]:[Unit Sales Price]],10,FALSE),"-")</f>
        <v>4.8</v>
      </c>
      <c r="K247" s="27">
        <f>IFERROR(Transactions[[#This Row],[Unit Price]]*Transactions[[#This Row],[Quantity Sold]],"-")</f>
        <v>96</v>
      </c>
      <c r="L247" s="31">
        <f>IFERROR(Transactions[[#This Row],[Net of Sale]]*Assumptions!$C$1,"-")</f>
        <v>9.6000000000000014</v>
      </c>
      <c r="M247" s="31">
        <f>IFERROR(Transactions[[#This Row],[Net of Sale]]*(1+Assumptions!$C$1),"-")</f>
        <v>105.60000000000001</v>
      </c>
      <c r="N247" s="33" t="s">
        <v>188</v>
      </c>
      <c r="O247" s="35" t="s">
        <v>183</v>
      </c>
      <c r="P247" s="33" t="s">
        <v>191</v>
      </c>
      <c r="Q247" s="31">
        <f>IFERROR((VLOOKUP(Transactions[[#This Row],[Product/ Service Name]],Products[[Product/ Service Name]:[Unit Sales Price]],4,FALSE))*Transactions[[#This Row],[Quantity Sold]],"-")</f>
        <v>80</v>
      </c>
      <c r="R247" s="31">
        <f>IFERROR(Transactions[[#This Row],[Net of Sale]]-Transactions[[#This Row],[COGS]],"-")</f>
        <v>16</v>
      </c>
      <c r="S247" s="31">
        <f>IFERROR(Transactions[[#This Row],[COGS]]*Assumptions!$C$1,"-")</f>
        <v>8</v>
      </c>
      <c r="T247" s="31">
        <f>IFERROR(Transactions[[#This Row],[Output VAT(Liability)]]-Transactions[[#This Row],[Input VAT (Assets)]],"-")</f>
        <v>1.6000000000000014</v>
      </c>
    </row>
    <row r="248" spans="2:20" x14ac:dyDescent="0.3">
      <c r="B248" s="55">
        <v>45788</v>
      </c>
      <c r="C248" s="50">
        <f>MONTH(Transactions[[#This Row],[Date]])</f>
        <v>5</v>
      </c>
      <c r="D248" s="50" t="s">
        <v>214</v>
      </c>
      <c r="E248" s="50" t="s">
        <v>13</v>
      </c>
      <c r="F248" s="33" t="s">
        <v>46</v>
      </c>
      <c r="G248" s="33" t="s">
        <v>106</v>
      </c>
      <c r="H248" s="33" t="s">
        <v>170</v>
      </c>
      <c r="I248" s="33">
        <v>20</v>
      </c>
      <c r="J248" s="24">
        <f>IFERROR(VLOOKUP(Transactions[[#This Row],[Product/ Service Name]],Products[[Product/ Service Name]:[Unit Sales Price]],10,FALSE),"-")</f>
        <v>3</v>
      </c>
      <c r="K248" s="27">
        <f>IFERROR(Transactions[[#This Row],[Unit Price]]*Transactions[[#This Row],[Quantity Sold]],"-")</f>
        <v>60</v>
      </c>
      <c r="L248" s="31">
        <f>IFERROR(Transactions[[#This Row],[Net of Sale]]*Assumptions!$C$1,"-")</f>
        <v>6</v>
      </c>
      <c r="M248" s="31">
        <f>IFERROR(Transactions[[#This Row],[Net of Sale]]*(1+Assumptions!$C$1),"-")</f>
        <v>66</v>
      </c>
      <c r="N248" s="33" t="s">
        <v>188</v>
      </c>
      <c r="O248" s="35" t="s">
        <v>177</v>
      </c>
      <c r="P248" s="33" t="s">
        <v>191</v>
      </c>
      <c r="Q248" s="31">
        <f>IFERROR((VLOOKUP(Transactions[[#This Row],[Product/ Service Name]],Products[[Product/ Service Name]:[Unit Sales Price]],4,FALSE))*Transactions[[#This Row],[Quantity Sold]],"-")</f>
        <v>50</v>
      </c>
      <c r="R248" s="31">
        <f>IFERROR(Transactions[[#This Row],[Net of Sale]]-Transactions[[#This Row],[COGS]],"-")</f>
        <v>10</v>
      </c>
      <c r="S248" s="31">
        <f>IFERROR(Transactions[[#This Row],[COGS]]*Assumptions!$C$1,"-")</f>
        <v>5</v>
      </c>
      <c r="T248" s="31">
        <f>IFERROR(Transactions[[#This Row],[Output VAT(Liability)]]-Transactions[[#This Row],[Input VAT (Assets)]],"-")</f>
        <v>1</v>
      </c>
    </row>
    <row r="249" spans="2:20" x14ac:dyDescent="0.3">
      <c r="B249" s="55">
        <v>45789</v>
      </c>
      <c r="C249" s="50">
        <f>MONTH(Transactions[[#This Row],[Date]])</f>
        <v>5</v>
      </c>
      <c r="D249" s="50" t="s">
        <v>214</v>
      </c>
      <c r="E249" s="50" t="s">
        <v>13</v>
      </c>
      <c r="F249" s="33" t="s">
        <v>47</v>
      </c>
      <c r="G249" s="33" t="s">
        <v>106</v>
      </c>
      <c r="H249" s="33" t="s">
        <v>171</v>
      </c>
      <c r="I249" s="33">
        <v>20</v>
      </c>
      <c r="J249" s="24">
        <f>IFERROR(VLOOKUP(Transactions[[#This Row],[Product/ Service Name]],Products[[Product/ Service Name]:[Unit Sales Price]],10,FALSE),"-")</f>
        <v>48</v>
      </c>
      <c r="K249" s="27">
        <f>IFERROR(Transactions[[#This Row],[Unit Price]]*Transactions[[#This Row],[Quantity Sold]],"-")</f>
        <v>960</v>
      </c>
      <c r="L249" s="31">
        <f>IFERROR(Transactions[[#This Row],[Net of Sale]]*Assumptions!$C$1,"-")</f>
        <v>96</v>
      </c>
      <c r="M249" s="31">
        <f>IFERROR(Transactions[[#This Row],[Net of Sale]]*(1+Assumptions!$C$1),"-")</f>
        <v>1056</v>
      </c>
      <c r="N249" s="33" t="s">
        <v>190</v>
      </c>
      <c r="O249" s="35" t="s">
        <v>184</v>
      </c>
      <c r="P249" s="33" t="s">
        <v>191</v>
      </c>
      <c r="Q249" s="31">
        <f>IFERROR((VLOOKUP(Transactions[[#This Row],[Product/ Service Name]],Products[[Product/ Service Name]:[Unit Sales Price]],4,FALSE))*Transactions[[#This Row],[Quantity Sold]],"-")</f>
        <v>800</v>
      </c>
      <c r="R249" s="31">
        <f>IFERROR(Transactions[[#This Row],[Net of Sale]]-Transactions[[#This Row],[COGS]],"-")</f>
        <v>160</v>
      </c>
      <c r="S249" s="31">
        <f>IFERROR(Transactions[[#This Row],[COGS]]*Assumptions!$C$1,"-")</f>
        <v>80</v>
      </c>
      <c r="T249" s="31">
        <f>IFERROR(Transactions[[#This Row],[Output VAT(Liability)]]-Transactions[[#This Row],[Input VAT (Assets)]],"-")</f>
        <v>16</v>
      </c>
    </row>
    <row r="250" spans="2:20" x14ac:dyDescent="0.3">
      <c r="B250" s="55">
        <v>45790</v>
      </c>
      <c r="C250" s="50">
        <f>MONTH(Transactions[[#This Row],[Date]])</f>
        <v>5</v>
      </c>
      <c r="D250" s="50" t="s">
        <v>214</v>
      </c>
      <c r="E250" s="50" t="s">
        <v>13</v>
      </c>
      <c r="F250" s="33" t="s">
        <v>48</v>
      </c>
      <c r="G250" s="33" t="s">
        <v>106</v>
      </c>
      <c r="H250" s="33" t="s">
        <v>172</v>
      </c>
      <c r="I250" s="33">
        <v>20</v>
      </c>
      <c r="J250" s="24">
        <f>IFERROR(VLOOKUP(Transactions[[#This Row],[Product/ Service Name]],Products[[Product/ Service Name]:[Unit Sales Price]],10,FALSE),"-")</f>
        <v>15.6</v>
      </c>
      <c r="K250" s="27">
        <f>IFERROR(Transactions[[#This Row],[Unit Price]]*Transactions[[#This Row],[Quantity Sold]],"-")</f>
        <v>312</v>
      </c>
      <c r="L250" s="31">
        <f>IFERROR(Transactions[[#This Row],[Net of Sale]]*Assumptions!$C$1,"-")</f>
        <v>31.200000000000003</v>
      </c>
      <c r="M250" s="31">
        <f>IFERROR(Transactions[[#This Row],[Net of Sale]]*(1+Assumptions!$C$1),"-")</f>
        <v>343.20000000000005</v>
      </c>
      <c r="N250" s="33" t="s">
        <v>190</v>
      </c>
      <c r="O250" s="35" t="s">
        <v>178</v>
      </c>
      <c r="P250" s="33" t="s">
        <v>191</v>
      </c>
      <c r="Q250" s="31">
        <f>IFERROR((VLOOKUP(Transactions[[#This Row],[Product/ Service Name]],Products[[Product/ Service Name]:[Unit Sales Price]],4,FALSE))*Transactions[[#This Row],[Quantity Sold]],"-")</f>
        <v>260</v>
      </c>
      <c r="R250" s="31">
        <f>IFERROR(Transactions[[#This Row],[Net of Sale]]-Transactions[[#This Row],[COGS]],"-")</f>
        <v>52</v>
      </c>
      <c r="S250" s="31">
        <f>IFERROR(Transactions[[#This Row],[COGS]]*Assumptions!$C$1,"-")</f>
        <v>26</v>
      </c>
      <c r="T250" s="31">
        <f>IFERROR(Transactions[[#This Row],[Output VAT(Liability)]]-Transactions[[#This Row],[Input VAT (Assets)]],"-")</f>
        <v>5.2000000000000028</v>
      </c>
    </row>
    <row r="251" spans="2:20" x14ac:dyDescent="0.3">
      <c r="B251" s="55">
        <v>45790</v>
      </c>
      <c r="C251" s="50">
        <f>MONTH(Transactions[[#This Row],[Date]])</f>
        <v>5</v>
      </c>
      <c r="D251" s="50" t="s">
        <v>214</v>
      </c>
      <c r="E251" s="50" t="s">
        <v>13</v>
      </c>
      <c r="F251" s="33" t="s">
        <v>49</v>
      </c>
      <c r="G251" s="33" t="s">
        <v>106</v>
      </c>
      <c r="H251" s="33" t="s">
        <v>167</v>
      </c>
      <c r="I251" s="33">
        <v>20</v>
      </c>
      <c r="J251" s="24">
        <f>IFERROR(VLOOKUP(Transactions[[#This Row],[Product/ Service Name]],Products[[Product/ Service Name]:[Unit Sales Price]],10,FALSE),"-")</f>
        <v>18</v>
      </c>
      <c r="K251" s="27">
        <f>IFERROR(Transactions[[#This Row],[Unit Price]]*Transactions[[#This Row],[Quantity Sold]],"-")</f>
        <v>360</v>
      </c>
      <c r="L251" s="31">
        <f>IFERROR(Transactions[[#This Row],[Net of Sale]]*Assumptions!$C$1,"-")</f>
        <v>36</v>
      </c>
      <c r="M251" s="31">
        <f>IFERROR(Transactions[[#This Row],[Net of Sale]]*(1+Assumptions!$C$1),"-")</f>
        <v>396.00000000000006</v>
      </c>
      <c r="N251" s="33" t="s">
        <v>190</v>
      </c>
      <c r="O251" s="35" t="s">
        <v>183</v>
      </c>
      <c r="P251" s="33" t="s">
        <v>192</v>
      </c>
      <c r="Q251" s="31">
        <f>IFERROR((VLOOKUP(Transactions[[#This Row],[Product/ Service Name]],Products[[Product/ Service Name]:[Unit Sales Price]],4,FALSE))*Transactions[[#This Row],[Quantity Sold]],"-")</f>
        <v>300</v>
      </c>
      <c r="R251" s="31">
        <f>IFERROR(Transactions[[#This Row],[Net of Sale]]-Transactions[[#This Row],[COGS]],"-")</f>
        <v>60</v>
      </c>
      <c r="S251" s="31">
        <f>IFERROR(Transactions[[#This Row],[COGS]]*Assumptions!$C$1,"-")</f>
        <v>30</v>
      </c>
      <c r="T251" s="31">
        <f>IFERROR(Transactions[[#This Row],[Output VAT(Liability)]]-Transactions[[#This Row],[Input VAT (Assets)]],"-")</f>
        <v>6</v>
      </c>
    </row>
    <row r="252" spans="2:20" x14ac:dyDescent="0.3">
      <c r="B252" s="55">
        <v>45790</v>
      </c>
      <c r="C252" s="50">
        <f>MONTH(Transactions[[#This Row],[Date]])</f>
        <v>5</v>
      </c>
      <c r="D252" s="50" t="s">
        <v>214</v>
      </c>
      <c r="E252" s="50" t="s">
        <v>13</v>
      </c>
      <c r="F252" s="33" t="s">
        <v>86</v>
      </c>
      <c r="G252" s="33" t="s">
        <v>106</v>
      </c>
      <c r="H252" s="33" t="s">
        <v>168</v>
      </c>
      <c r="I252" s="33">
        <v>20</v>
      </c>
      <c r="J252" s="24">
        <f>IFERROR(VLOOKUP(Transactions[[#This Row],[Product/ Service Name]],Products[[Product/ Service Name]:[Unit Sales Price]],10,FALSE),"-")</f>
        <v>36</v>
      </c>
      <c r="K252" s="27">
        <f>IFERROR(Transactions[[#This Row],[Unit Price]]*Transactions[[#This Row],[Quantity Sold]],"-")</f>
        <v>720</v>
      </c>
      <c r="L252" s="31">
        <f>IFERROR(Transactions[[#This Row],[Net of Sale]]*Assumptions!$C$1,"-")</f>
        <v>72</v>
      </c>
      <c r="M252" s="31">
        <f>IFERROR(Transactions[[#This Row],[Net of Sale]]*(1+Assumptions!$C$1),"-")</f>
        <v>792.00000000000011</v>
      </c>
      <c r="N252" s="33" t="s">
        <v>190</v>
      </c>
      <c r="O252" s="35" t="s">
        <v>179</v>
      </c>
      <c r="P252" s="33" t="s">
        <v>192</v>
      </c>
      <c r="Q252" s="31">
        <f>IFERROR((VLOOKUP(Transactions[[#This Row],[Product/ Service Name]],Products[[Product/ Service Name]:[Unit Sales Price]],4,FALSE))*Transactions[[#This Row],[Quantity Sold]],"-")</f>
        <v>600</v>
      </c>
      <c r="R252" s="31">
        <f>IFERROR(Transactions[[#This Row],[Net of Sale]]-Transactions[[#This Row],[COGS]],"-")</f>
        <v>120</v>
      </c>
      <c r="S252" s="31">
        <f>IFERROR(Transactions[[#This Row],[COGS]]*Assumptions!$C$1,"-")</f>
        <v>60</v>
      </c>
      <c r="T252" s="31">
        <f>IFERROR(Transactions[[#This Row],[Output VAT(Liability)]]-Transactions[[#This Row],[Input VAT (Assets)]],"-")</f>
        <v>12</v>
      </c>
    </row>
    <row r="253" spans="2:20" x14ac:dyDescent="0.3">
      <c r="B253" s="55">
        <v>45790</v>
      </c>
      <c r="C253" s="50">
        <f>MONTH(Transactions[[#This Row],[Date]])</f>
        <v>5</v>
      </c>
      <c r="D253" s="50" t="s">
        <v>214</v>
      </c>
      <c r="E253" s="50" t="s">
        <v>14</v>
      </c>
      <c r="F253" s="33" t="s">
        <v>96</v>
      </c>
      <c r="G253" s="33" t="s">
        <v>106</v>
      </c>
      <c r="H253" s="33" t="s">
        <v>169</v>
      </c>
      <c r="I253" s="33">
        <v>20</v>
      </c>
      <c r="J253" s="24">
        <f>IFERROR(VLOOKUP(Transactions[[#This Row],[Product/ Service Name]],Products[[Product/ Service Name]:[Unit Sales Price]],10,FALSE),"-")</f>
        <v>24</v>
      </c>
      <c r="K253" s="27">
        <f>IFERROR(Transactions[[#This Row],[Unit Price]]*Transactions[[#This Row],[Quantity Sold]],"-")</f>
        <v>480</v>
      </c>
      <c r="L253" s="31">
        <f>IFERROR(Transactions[[#This Row],[Net of Sale]]*Assumptions!$C$1,"-")</f>
        <v>48</v>
      </c>
      <c r="M253" s="31">
        <f>IFERROR(Transactions[[#This Row],[Net of Sale]]*(1+Assumptions!$C$1),"-")</f>
        <v>528</v>
      </c>
      <c r="N253" s="33" t="s">
        <v>190</v>
      </c>
      <c r="O253" s="35" t="s">
        <v>182</v>
      </c>
      <c r="P253" s="33" t="s">
        <v>191</v>
      </c>
      <c r="Q253" s="31">
        <f>IFERROR((VLOOKUP(Transactions[[#This Row],[Product/ Service Name]],Products[[Product/ Service Name]:[Unit Sales Price]],4,FALSE))*Transactions[[#This Row],[Quantity Sold]],"-")</f>
        <v>400</v>
      </c>
      <c r="R253" s="31">
        <f>IFERROR(Transactions[[#This Row],[Net of Sale]]-Transactions[[#This Row],[COGS]],"-")</f>
        <v>80</v>
      </c>
      <c r="S253" s="31">
        <f>IFERROR(Transactions[[#This Row],[COGS]]*Assumptions!$C$1,"-")</f>
        <v>40</v>
      </c>
      <c r="T253" s="31">
        <f>IFERROR(Transactions[[#This Row],[Output VAT(Liability)]]-Transactions[[#This Row],[Input VAT (Assets)]],"-")</f>
        <v>8</v>
      </c>
    </row>
    <row r="254" spans="2:20" x14ac:dyDescent="0.3">
      <c r="B254" s="55">
        <v>45790</v>
      </c>
      <c r="C254" s="50">
        <f>MONTH(Transactions[[#This Row],[Date]])</f>
        <v>5</v>
      </c>
      <c r="D254" s="50" t="s">
        <v>214</v>
      </c>
      <c r="E254" s="50" t="s">
        <v>14</v>
      </c>
      <c r="F254" s="33" t="s">
        <v>97</v>
      </c>
      <c r="G254" s="33" t="s">
        <v>106</v>
      </c>
      <c r="H254" s="33" t="s">
        <v>170</v>
      </c>
      <c r="I254" s="33">
        <v>20</v>
      </c>
      <c r="J254" s="24">
        <f>IFERROR(VLOOKUP(Transactions[[#This Row],[Product/ Service Name]],Products[[Product/ Service Name]:[Unit Sales Price]],10,FALSE),"-")</f>
        <v>24</v>
      </c>
      <c r="K254" s="27">
        <f>IFERROR(Transactions[[#This Row],[Unit Price]]*Transactions[[#This Row],[Quantity Sold]],"-")</f>
        <v>480</v>
      </c>
      <c r="L254" s="31">
        <f>IFERROR(Transactions[[#This Row],[Net of Sale]]*Assumptions!$C$1,"-")</f>
        <v>48</v>
      </c>
      <c r="M254" s="31">
        <f>IFERROR(Transactions[[#This Row],[Net of Sale]]*(1+Assumptions!$C$1),"-")</f>
        <v>528</v>
      </c>
      <c r="N254" s="33" t="s">
        <v>190</v>
      </c>
      <c r="O254" s="35" t="s">
        <v>180</v>
      </c>
      <c r="P254" s="33" t="s">
        <v>191</v>
      </c>
      <c r="Q254" s="31">
        <f>IFERROR((VLOOKUP(Transactions[[#This Row],[Product/ Service Name]],Products[[Product/ Service Name]:[Unit Sales Price]],4,FALSE))*Transactions[[#This Row],[Quantity Sold]],"-")</f>
        <v>400</v>
      </c>
      <c r="R254" s="31">
        <f>IFERROR(Transactions[[#This Row],[Net of Sale]]-Transactions[[#This Row],[COGS]],"-")</f>
        <v>80</v>
      </c>
      <c r="S254" s="31">
        <f>IFERROR(Transactions[[#This Row],[COGS]]*Assumptions!$C$1,"-")</f>
        <v>40</v>
      </c>
      <c r="T254" s="31">
        <f>IFERROR(Transactions[[#This Row],[Output VAT(Liability)]]-Transactions[[#This Row],[Input VAT (Assets)]],"-")</f>
        <v>8</v>
      </c>
    </row>
    <row r="255" spans="2:20" x14ac:dyDescent="0.3">
      <c r="B255" s="55">
        <v>45791</v>
      </c>
      <c r="C255" s="50">
        <f>MONTH(Transactions[[#This Row],[Date]])</f>
        <v>5</v>
      </c>
      <c r="D255" s="50" t="s">
        <v>214</v>
      </c>
      <c r="E255" s="50" t="s">
        <v>14</v>
      </c>
      <c r="F255" s="33" t="s">
        <v>98</v>
      </c>
      <c r="G255" s="33" t="s">
        <v>106</v>
      </c>
      <c r="H255" s="33" t="s">
        <v>171</v>
      </c>
      <c r="I255" s="33">
        <v>20</v>
      </c>
      <c r="J255" s="24">
        <f>IFERROR(VLOOKUP(Transactions[[#This Row],[Product/ Service Name]],Products[[Product/ Service Name]:[Unit Sales Price]],10,FALSE),"-")</f>
        <v>7.1999999999999993</v>
      </c>
      <c r="K255" s="27">
        <f>IFERROR(Transactions[[#This Row],[Unit Price]]*Transactions[[#This Row],[Quantity Sold]],"-")</f>
        <v>144</v>
      </c>
      <c r="L255" s="31">
        <f>IFERROR(Transactions[[#This Row],[Net of Sale]]*Assumptions!$C$1,"-")</f>
        <v>14.4</v>
      </c>
      <c r="M255" s="31">
        <f>IFERROR(Transactions[[#This Row],[Net of Sale]]*(1+Assumptions!$C$1),"-")</f>
        <v>158.4</v>
      </c>
      <c r="N255" s="33" t="s">
        <v>189</v>
      </c>
      <c r="O255" s="35" t="s">
        <v>181</v>
      </c>
      <c r="P255" s="33" t="s">
        <v>191</v>
      </c>
      <c r="Q255" s="31">
        <f>IFERROR((VLOOKUP(Transactions[[#This Row],[Product/ Service Name]],Products[[Product/ Service Name]:[Unit Sales Price]],4,FALSE))*Transactions[[#This Row],[Quantity Sold]],"-")</f>
        <v>120</v>
      </c>
      <c r="R255" s="31">
        <f>IFERROR(Transactions[[#This Row],[Net of Sale]]-Transactions[[#This Row],[COGS]],"-")</f>
        <v>24</v>
      </c>
      <c r="S255" s="31">
        <f>IFERROR(Transactions[[#This Row],[COGS]]*Assumptions!$C$1,"-")</f>
        <v>12</v>
      </c>
      <c r="T255" s="31">
        <f>IFERROR(Transactions[[#This Row],[Output VAT(Liability)]]-Transactions[[#This Row],[Input VAT (Assets)]],"-")</f>
        <v>2.4000000000000004</v>
      </c>
    </row>
    <row r="256" spans="2:20" x14ac:dyDescent="0.3">
      <c r="B256" s="55">
        <v>45791</v>
      </c>
      <c r="C256" s="50">
        <f>MONTH(Transactions[[#This Row],[Date]])</f>
        <v>5</v>
      </c>
      <c r="D256" s="50" t="s">
        <v>214</v>
      </c>
      <c r="E256" s="50" t="s">
        <v>14</v>
      </c>
      <c r="F256" s="33" t="s">
        <v>99</v>
      </c>
      <c r="G256" s="33" t="s">
        <v>106</v>
      </c>
      <c r="H256" s="33" t="s">
        <v>172</v>
      </c>
      <c r="I256" s="33">
        <v>20</v>
      </c>
      <c r="J256" s="24">
        <f>IFERROR(VLOOKUP(Transactions[[#This Row],[Product/ Service Name]],Products[[Product/ Service Name]:[Unit Sales Price]],10,FALSE),"-")</f>
        <v>7.1999999999999993</v>
      </c>
      <c r="K256" s="27">
        <f>IFERROR(Transactions[[#This Row],[Unit Price]]*Transactions[[#This Row],[Quantity Sold]],"-")</f>
        <v>144</v>
      </c>
      <c r="L256" s="31">
        <f>IFERROR(Transactions[[#This Row],[Net of Sale]]*Assumptions!$C$1,"-")</f>
        <v>14.4</v>
      </c>
      <c r="M256" s="31">
        <f>IFERROR(Transactions[[#This Row],[Net of Sale]]*(1+Assumptions!$C$1),"-")</f>
        <v>158.4</v>
      </c>
      <c r="N256" s="33" t="s">
        <v>190</v>
      </c>
      <c r="O256" s="35" t="s">
        <v>185</v>
      </c>
      <c r="P256" s="33" t="s">
        <v>191</v>
      </c>
      <c r="Q256" s="31">
        <f>IFERROR((VLOOKUP(Transactions[[#This Row],[Product/ Service Name]],Products[[Product/ Service Name]:[Unit Sales Price]],4,FALSE))*Transactions[[#This Row],[Quantity Sold]],"-")</f>
        <v>120</v>
      </c>
      <c r="R256" s="31">
        <f>IFERROR(Transactions[[#This Row],[Net of Sale]]-Transactions[[#This Row],[COGS]],"-")</f>
        <v>24</v>
      </c>
      <c r="S256" s="31">
        <f>IFERROR(Transactions[[#This Row],[COGS]]*Assumptions!$C$1,"-")</f>
        <v>12</v>
      </c>
      <c r="T256" s="31">
        <f>IFERROR(Transactions[[#This Row],[Output VAT(Liability)]]-Transactions[[#This Row],[Input VAT (Assets)]],"-")</f>
        <v>2.4000000000000004</v>
      </c>
    </row>
    <row r="257" spans="2:20" x14ac:dyDescent="0.3">
      <c r="B257" s="55">
        <v>45791</v>
      </c>
      <c r="C257" s="50">
        <f>MONTH(Transactions[[#This Row],[Date]])</f>
        <v>5</v>
      </c>
      <c r="D257" s="50" t="s">
        <v>214</v>
      </c>
      <c r="E257" s="50" t="s">
        <v>14</v>
      </c>
      <c r="F257" s="33" t="s">
        <v>100</v>
      </c>
      <c r="G257" s="33" t="s">
        <v>106</v>
      </c>
      <c r="H257" s="33" t="s">
        <v>167</v>
      </c>
      <c r="I257" s="33">
        <v>20</v>
      </c>
      <c r="J257" s="24">
        <f>IFERROR(VLOOKUP(Transactions[[#This Row],[Product/ Service Name]],Products[[Product/ Service Name]:[Unit Sales Price]],10,FALSE),"-")</f>
        <v>7.1999999999999993</v>
      </c>
      <c r="K257" s="27">
        <f>IFERROR(Transactions[[#This Row],[Unit Price]]*Transactions[[#This Row],[Quantity Sold]],"-")</f>
        <v>144</v>
      </c>
      <c r="L257" s="31">
        <f>IFERROR(Transactions[[#This Row],[Net of Sale]]*Assumptions!$C$1,"-")</f>
        <v>14.4</v>
      </c>
      <c r="M257" s="31">
        <f>IFERROR(Transactions[[#This Row],[Net of Sale]]*(1+Assumptions!$C$1),"-")</f>
        <v>158.4</v>
      </c>
      <c r="N257" s="33" t="s">
        <v>186</v>
      </c>
      <c r="O257" s="35" t="s">
        <v>177</v>
      </c>
      <c r="P257" s="33" t="s">
        <v>191</v>
      </c>
      <c r="Q257" s="31">
        <f>IFERROR((VLOOKUP(Transactions[[#This Row],[Product/ Service Name]],Products[[Product/ Service Name]:[Unit Sales Price]],4,FALSE))*Transactions[[#This Row],[Quantity Sold]],"-")</f>
        <v>120</v>
      </c>
      <c r="R257" s="31">
        <f>IFERROR(Transactions[[#This Row],[Net of Sale]]-Transactions[[#This Row],[COGS]],"-")</f>
        <v>24</v>
      </c>
      <c r="S257" s="31">
        <f>IFERROR(Transactions[[#This Row],[COGS]]*Assumptions!$C$1,"-")</f>
        <v>12</v>
      </c>
      <c r="T257" s="31">
        <f>IFERROR(Transactions[[#This Row],[Output VAT(Liability)]]-Transactions[[#This Row],[Input VAT (Assets)]],"-")</f>
        <v>2.4000000000000004</v>
      </c>
    </row>
    <row r="258" spans="2:20" x14ac:dyDescent="0.3">
      <c r="B258" s="55">
        <v>45792</v>
      </c>
      <c r="C258" s="50">
        <f>MONTH(Transactions[[#This Row],[Date]])</f>
        <v>5</v>
      </c>
      <c r="D258" s="50" t="s">
        <v>214</v>
      </c>
      <c r="E258" s="50" t="s">
        <v>14</v>
      </c>
      <c r="F258" s="33" t="s">
        <v>101</v>
      </c>
      <c r="G258" s="33" t="s">
        <v>106</v>
      </c>
      <c r="H258" s="33" t="s">
        <v>168</v>
      </c>
      <c r="I258" s="33">
        <v>20</v>
      </c>
      <c r="J258" s="24">
        <f>IFERROR(VLOOKUP(Transactions[[#This Row],[Product/ Service Name]],Products[[Product/ Service Name]:[Unit Sales Price]],10,FALSE),"-")</f>
        <v>7.1999999999999993</v>
      </c>
      <c r="K258" s="27">
        <f>IFERROR(Transactions[[#This Row],[Unit Price]]*Transactions[[#This Row],[Quantity Sold]],"-")</f>
        <v>144</v>
      </c>
      <c r="L258" s="31">
        <f>IFERROR(Transactions[[#This Row],[Net of Sale]]*Assumptions!$C$1,"-")</f>
        <v>14.4</v>
      </c>
      <c r="M258" s="31">
        <f>IFERROR(Transactions[[#This Row],[Net of Sale]]*(1+Assumptions!$C$1),"-")</f>
        <v>158.4</v>
      </c>
      <c r="N258" s="33" t="s">
        <v>186</v>
      </c>
      <c r="O258" s="35" t="s">
        <v>179</v>
      </c>
      <c r="P258" s="33" t="s">
        <v>192</v>
      </c>
      <c r="Q258" s="31">
        <f>IFERROR((VLOOKUP(Transactions[[#This Row],[Product/ Service Name]],Products[[Product/ Service Name]:[Unit Sales Price]],4,FALSE))*Transactions[[#This Row],[Quantity Sold]],"-")</f>
        <v>120</v>
      </c>
      <c r="R258" s="31">
        <f>IFERROR(Transactions[[#This Row],[Net of Sale]]-Transactions[[#This Row],[COGS]],"-")</f>
        <v>24</v>
      </c>
      <c r="S258" s="31">
        <f>IFERROR(Transactions[[#This Row],[COGS]]*Assumptions!$C$1,"-")</f>
        <v>12</v>
      </c>
      <c r="T258" s="31">
        <f>IFERROR(Transactions[[#This Row],[Output VAT(Liability)]]-Transactions[[#This Row],[Input VAT (Assets)]],"-")</f>
        <v>2.4000000000000004</v>
      </c>
    </row>
    <row r="259" spans="2:20" x14ac:dyDescent="0.3">
      <c r="B259" s="55">
        <v>45794</v>
      </c>
      <c r="C259" s="50">
        <f>MONTH(Transactions[[#This Row],[Date]])</f>
        <v>5</v>
      </c>
      <c r="D259" s="50" t="s">
        <v>214</v>
      </c>
      <c r="E259" s="50" t="s">
        <v>14</v>
      </c>
      <c r="F259" s="33" t="s">
        <v>102</v>
      </c>
      <c r="G259" s="33" t="s">
        <v>106</v>
      </c>
      <c r="H259" s="33" t="s">
        <v>169</v>
      </c>
      <c r="I259" s="33">
        <v>20</v>
      </c>
      <c r="J259" s="24">
        <f>IFERROR(VLOOKUP(Transactions[[#This Row],[Product/ Service Name]],Products[[Product/ Service Name]:[Unit Sales Price]],10,FALSE),"-")</f>
        <v>6</v>
      </c>
      <c r="K259" s="27">
        <f>IFERROR(Transactions[[#This Row],[Unit Price]]*Transactions[[#This Row],[Quantity Sold]],"-")</f>
        <v>120</v>
      </c>
      <c r="L259" s="31">
        <f>IFERROR(Transactions[[#This Row],[Net of Sale]]*Assumptions!$C$1,"-")</f>
        <v>12</v>
      </c>
      <c r="M259" s="31">
        <f>IFERROR(Transactions[[#This Row],[Net of Sale]]*(1+Assumptions!$C$1),"-")</f>
        <v>132</v>
      </c>
      <c r="N259" s="33" t="s">
        <v>186</v>
      </c>
      <c r="O259" s="35" t="s">
        <v>180</v>
      </c>
      <c r="P259" s="33" t="s">
        <v>192</v>
      </c>
      <c r="Q259" s="31">
        <f>IFERROR((VLOOKUP(Transactions[[#This Row],[Product/ Service Name]],Products[[Product/ Service Name]:[Unit Sales Price]],4,FALSE))*Transactions[[#This Row],[Quantity Sold]],"-")</f>
        <v>100</v>
      </c>
      <c r="R259" s="31">
        <f>IFERROR(Transactions[[#This Row],[Net of Sale]]-Transactions[[#This Row],[COGS]],"-")</f>
        <v>20</v>
      </c>
      <c r="S259" s="31">
        <f>IFERROR(Transactions[[#This Row],[COGS]]*Assumptions!$C$1,"-")</f>
        <v>10</v>
      </c>
      <c r="T259" s="31">
        <f>IFERROR(Transactions[[#This Row],[Output VAT(Liability)]]-Transactions[[#This Row],[Input VAT (Assets)]],"-")</f>
        <v>2</v>
      </c>
    </row>
    <row r="260" spans="2:20" x14ac:dyDescent="0.3">
      <c r="B260" s="55">
        <v>45796</v>
      </c>
      <c r="C260" s="50">
        <f>MONTH(Transactions[[#This Row],[Date]])</f>
        <v>5</v>
      </c>
      <c r="D260" s="50" t="s">
        <v>214</v>
      </c>
      <c r="E260" s="50" t="s">
        <v>14</v>
      </c>
      <c r="F260" s="33" t="s">
        <v>103</v>
      </c>
      <c r="G260" s="33" t="s">
        <v>106</v>
      </c>
      <c r="H260" s="33" t="s">
        <v>170</v>
      </c>
      <c r="I260" s="33">
        <v>20</v>
      </c>
      <c r="J260" s="24">
        <f>IFERROR(VLOOKUP(Transactions[[#This Row],[Product/ Service Name]],Products[[Product/ Service Name]:[Unit Sales Price]],10,FALSE),"-")</f>
        <v>6</v>
      </c>
      <c r="K260" s="27">
        <f>IFERROR(Transactions[[#This Row],[Unit Price]]*Transactions[[#This Row],[Quantity Sold]],"-")</f>
        <v>120</v>
      </c>
      <c r="L260" s="31">
        <f>IFERROR(Transactions[[#This Row],[Net of Sale]]*Assumptions!$C$1,"-")</f>
        <v>12</v>
      </c>
      <c r="M260" s="31">
        <f>IFERROR(Transactions[[#This Row],[Net of Sale]]*(1+Assumptions!$C$1),"-")</f>
        <v>132</v>
      </c>
      <c r="N260" s="33" t="s">
        <v>187</v>
      </c>
      <c r="O260" s="35" t="s">
        <v>185</v>
      </c>
      <c r="P260" s="33" t="s">
        <v>191</v>
      </c>
      <c r="Q260" s="31">
        <f>IFERROR((VLOOKUP(Transactions[[#This Row],[Product/ Service Name]],Products[[Product/ Service Name]:[Unit Sales Price]],4,FALSE))*Transactions[[#This Row],[Quantity Sold]],"-")</f>
        <v>100</v>
      </c>
      <c r="R260" s="31">
        <f>IFERROR(Transactions[[#This Row],[Net of Sale]]-Transactions[[#This Row],[COGS]],"-")</f>
        <v>20</v>
      </c>
      <c r="S260" s="31">
        <f>IFERROR(Transactions[[#This Row],[COGS]]*Assumptions!$C$1,"-")</f>
        <v>10</v>
      </c>
      <c r="T260" s="31">
        <f>IFERROR(Transactions[[#This Row],[Output VAT(Liability)]]-Transactions[[#This Row],[Input VAT (Assets)]],"-")</f>
        <v>2</v>
      </c>
    </row>
    <row r="261" spans="2:20" x14ac:dyDescent="0.3">
      <c r="B261" s="55">
        <v>45796</v>
      </c>
      <c r="C261" s="50">
        <f>MONTH(Transactions[[#This Row],[Date]])</f>
        <v>5</v>
      </c>
      <c r="D261" s="50" t="s">
        <v>214</v>
      </c>
      <c r="E261" s="50" t="s">
        <v>14</v>
      </c>
      <c r="F261" s="33" t="s">
        <v>104</v>
      </c>
      <c r="G261" s="33" t="s">
        <v>106</v>
      </c>
      <c r="H261" s="33" t="s">
        <v>171</v>
      </c>
      <c r="I261" s="33">
        <v>20</v>
      </c>
      <c r="J261" s="24">
        <f>IFERROR(VLOOKUP(Transactions[[#This Row],[Product/ Service Name]],Products[[Product/ Service Name]:[Unit Sales Price]],10,FALSE),"-")</f>
        <v>6</v>
      </c>
      <c r="K261" s="27">
        <f>IFERROR(Transactions[[#This Row],[Unit Price]]*Transactions[[#This Row],[Quantity Sold]],"-")</f>
        <v>120</v>
      </c>
      <c r="L261" s="31">
        <f>IFERROR(Transactions[[#This Row],[Net of Sale]]*Assumptions!$C$1,"-")</f>
        <v>12</v>
      </c>
      <c r="M261" s="31">
        <f>IFERROR(Transactions[[#This Row],[Net of Sale]]*(1+Assumptions!$C$1),"-")</f>
        <v>132</v>
      </c>
      <c r="N261" s="33" t="s">
        <v>187</v>
      </c>
      <c r="O261" s="35" t="s">
        <v>185</v>
      </c>
      <c r="P261" s="33" t="s">
        <v>191</v>
      </c>
      <c r="Q261" s="31">
        <f>IFERROR((VLOOKUP(Transactions[[#This Row],[Product/ Service Name]],Products[[Product/ Service Name]:[Unit Sales Price]],4,FALSE))*Transactions[[#This Row],[Quantity Sold]],"-")</f>
        <v>100</v>
      </c>
      <c r="R261" s="31">
        <f>IFERROR(Transactions[[#This Row],[Net of Sale]]-Transactions[[#This Row],[COGS]],"-")</f>
        <v>20</v>
      </c>
      <c r="S261" s="31">
        <f>IFERROR(Transactions[[#This Row],[COGS]]*Assumptions!$C$1,"-")</f>
        <v>10</v>
      </c>
      <c r="T261" s="31">
        <f>IFERROR(Transactions[[#This Row],[Output VAT(Liability)]]-Transactions[[#This Row],[Input VAT (Assets)]],"-")</f>
        <v>2</v>
      </c>
    </row>
    <row r="262" spans="2:20" x14ac:dyDescent="0.3">
      <c r="B262" s="55">
        <v>45797</v>
      </c>
      <c r="C262" s="50">
        <f>MONTH(Transactions[[#This Row],[Date]])</f>
        <v>5</v>
      </c>
      <c r="D262" s="50" t="s">
        <v>214</v>
      </c>
      <c r="E262" s="50" t="s">
        <v>14</v>
      </c>
      <c r="F262" s="33" t="s">
        <v>51</v>
      </c>
      <c r="G262" s="33" t="s">
        <v>106</v>
      </c>
      <c r="H262" s="33" t="s">
        <v>172</v>
      </c>
      <c r="I262" s="33">
        <v>20</v>
      </c>
      <c r="J262" s="24">
        <f>IFERROR(VLOOKUP(Transactions[[#This Row],[Product/ Service Name]],Products[[Product/ Service Name]:[Unit Sales Price]],10,FALSE),"-")</f>
        <v>9.6</v>
      </c>
      <c r="K262" s="27">
        <f>IFERROR(Transactions[[#This Row],[Unit Price]]*Transactions[[#This Row],[Quantity Sold]],"-")</f>
        <v>192</v>
      </c>
      <c r="L262" s="31">
        <f>IFERROR(Transactions[[#This Row],[Net of Sale]]*Assumptions!$C$1,"-")</f>
        <v>19.200000000000003</v>
      </c>
      <c r="M262" s="31">
        <f>IFERROR(Transactions[[#This Row],[Net of Sale]]*(1+Assumptions!$C$1),"-")</f>
        <v>211.20000000000002</v>
      </c>
      <c r="N262" s="33" t="s">
        <v>188</v>
      </c>
      <c r="O262" s="35" t="s">
        <v>181</v>
      </c>
      <c r="P262" s="33" t="s">
        <v>191</v>
      </c>
      <c r="Q262" s="31">
        <f>IFERROR((VLOOKUP(Transactions[[#This Row],[Product/ Service Name]],Products[[Product/ Service Name]:[Unit Sales Price]],4,FALSE))*Transactions[[#This Row],[Quantity Sold]],"-")</f>
        <v>160</v>
      </c>
      <c r="R262" s="31">
        <f>IFERROR(Transactions[[#This Row],[Net of Sale]]-Transactions[[#This Row],[COGS]],"-")</f>
        <v>32</v>
      </c>
      <c r="S262" s="31">
        <f>IFERROR(Transactions[[#This Row],[COGS]]*Assumptions!$C$1,"-")</f>
        <v>16</v>
      </c>
      <c r="T262" s="31">
        <f>IFERROR(Transactions[[#This Row],[Output VAT(Liability)]]-Transactions[[#This Row],[Input VAT (Assets)]],"-")</f>
        <v>3.2000000000000028</v>
      </c>
    </row>
    <row r="263" spans="2:20" x14ac:dyDescent="0.3">
      <c r="B263" s="55">
        <v>45797</v>
      </c>
      <c r="C263" s="50">
        <f>MONTH(Transactions[[#This Row],[Date]])</f>
        <v>5</v>
      </c>
      <c r="D263" s="50" t="s">
        <v>214</v>
      </c>
      <c r="E263" s="50" t="s">
        <v>14</v>
      </c>
      <c r="F263" s="33" t="s">
        <v>52</v>
      </c>
      <c r="G263" s="33" t="s">
        <v>106</v>
      </c>
      <c r="H263" s="33" t="s">
        <v>167</v>
      </c>
      <c r="I263" s="33">
        <v>20</v>
      </c>
      <c r="J263" s="24">
        <f>IFERROR(VLOOKUP(Transactions[[#This Row],[Product/ Service Name]],Products[[Product/ Service Name]:[Unit Sales Price]],10,FALSE),"-")</f>
        <v>10.799999999999999</v>
      </c>
      <c r="K263" s="27">
        <f>IFERROR(Transactions[[#This Row],[Unit Price]]*Transactions[[#This Row],[Quantity Sold]],"-")</f>
        <v>215.99999999999997</v>
      </c>
      <c r="L263" s="31">
        <f>IFERROR(Transactions[[#This Row],[Net of Sale]]*Assumptions!$C$1,"-")</f>
        <v>21.599999999999998</v>
      </c>
      <c r="M263" s="31">
        <f>IFERROR(Transactions[[#This Row],[Net of Sale]]*(1+Assumptions!$C$1),"-")</f>
        <v>237.6</v>
      </c>
      <c r="N263" s="33" t="s">
        <v>189</v>
      </c>
      <c r="O263" s="35" t="s">
        <v>182</v>
      </c>
      <c r="P263" s="33" t="s">
        <v>191</v>
      </c>
      <c r="Q263" s="31">
        <f>IFERROR((VLOOKUP(Transactions[[#This Row],[Product/ Service Name]],Products[[Product/ Service Name]:[Unit Sales Price]],4,FALSE))*Transactions[[#This Row],[Quantity Sold]],"-")</f>
        <v>180</v>
      </c>
      <c r="R263" s="31">
        <f>IFERROR(Transactions[[#This Row],[Net of Sale]]-Transactions[[#This Row],[COGS]],"-")</f>
        <v>35.999999999999972</v>
      </c>
      <c r="S263" s="31">
        <f>IFERROR(Transactions[[#This Row],[COGS]]*Assumptions!$C$1,"-")</f>
        <v>18</v>
      </c>
      <c r="T263" s="31">
        <f>IFERROR(Transactions[[#This Row],[Output VAT(Liability)]]-Transactions[[#This Row],[Input VAT (Assets)]],"-")</f>
        <v>3.5999999999999979</v>
      </c>
    </row>
    <row r="264" spans="2:20" x14ac:dyDescent="0.3">
      <c r="B264" s="55">
        <v>45798</v>
      </c>
      <c r="C264" s="50">
        <f>MONTH(Transactions[[#This Row],[Date]])</f>
        <v>5</v>
      </c>
      <c r="D264" s="50" t="s">
        <v>214</v>
      </c>
      <c r="E264" s="50" t="s">
        <v>14</v>
      </c>
      <c r="F264" s="33" t="s">
        <v>53</v>
      </c>
      <c r="G264" s="33" t="s">
        <v>106</v>
      </c>
      <c r="H264" s="33" t="s">
        <v>168</v>
      </c>
      <c r="I264" s="33">
        <v>20</v>
      </c>
      <c r="J264" s="24">
        <f>IFERROR(VLOOKUP(Transactions[[#This Row],[Product/ Service Name]],Products[[Product/ Service Name]:[Unit Sales Price]],10,FALSE),"-")</f>
        <v>18</v>
      </c>
      <c r="K264" s="27">
        <f>IFERROR(Transactions[[#This Row],[Unit Price]]*Transactions[[#This Row],[Quantity Sold]],"-")</f>
        <v>360</v>
      </c>
      <c r="L264" s="31">
        <f>IFERROR(Transactions[[#This Row],[Net of Sale]]*Assumptions!$C$1,"-")</f>
        <v>36</v>
      </c>
      <c r="M264" s="31">
        <f>IFERROR(Transactions[[#This Row],[Net of Sale]]*(1+Assumptions!$C$1),"-")</f>
        <v>396.00000000000006</v>
      </c>
      <c r="N264" s="33" t="s">
        <v>188</v>
      </c>
      <c r="O264" s="35" t="s">
        <v>184</v>
      </c>
      <c r="P264" s="33" t="s">
        <v>191</v>
      </c>
      <c r="Q264" s="31">
        <f>IFERROR((VLOOKUP(Transactions[[#This Row],[Product/ Service Name]],Products[[Product/ Service Name]:[Unit Sales Price]],4,FALSE))*Transactions[[#This Row],[Quantity Sold]],"-")</f>
        <v>300</v>
      </c>
      <c r="R264" s="31">
        <f>IFERROR(Transactions[[#This Row],[Net of Sale]]-Transactions[[#This Row],[COGS]],"-")</f>
        <v>60</v>
      </c>
      <c r="S264" s="31">
        <f>IFERROR(Transactions[[#This Row],[COGS]]*Assumptions!$C$1,"-")</f>
        <v>30</v>
      </c>
      <c r="T264" s="31">
        <f>IFERROR(Transactions[[#This Row],[Output VAT(Liability)]]-Transactions[[#This Row],[Input VAT (Assets)]],"-")</f>
        <v>6</v>
      </c>
    </row>
    <row r="265" spans="2:20" x14ac:dyDescent="0.3">
      <c r="B265" s="55">
        <v>45798</v>
      </c>
      <c r="C265" s="50">
        <f>MONTH(Transactions[[#This Row],[Date]])</f>
        <v>5</v>
      </c>
      <c r="D265" s="50" t="s">
        <v>214</v>
      </c>
      <c r="E265" s="50" t="s">
        <v>14</v>
      </c>
      <c r="F265" s="33" t="s">
        <v>54</v>
      </c>
      <c r="G265" s="33" t="s">
        <v>106</v>
      </c>
      <c r="H265" s="33" t="s">
        <v>169</v>
      </c>
      <c r="I265" s="33">
        <v>20</v>
      </c>
      <c r="J265" s="24">
        <f>IFERROR(VLOOKUP(Transactions[[#This Row],[Product/ Service Name]],Products[[Product/ Service Name]:[Unit Sales Price]],10,FALSE),"-")</f>
        <v>36</v>
      </c>
      <c r="K265" s="27">
        <f>IFERROR(Transactions[[#This Row],[Unit Price]]*Transactions[[#This Row],[Quantity Sold]],"-")</f>
        <v>720</v>
      </c>
      <c r="L265" s="31">
        <f>IFERROR(Transactions[[#This Row],[Net of Sale]]*Assumptions!$C$1,"-")</f>
        <v>72</v>
      </c>
      <c r="M265" s="31">
        <f>IFERROR(Transactions[[#This Row],[Net of Sale]]*(1+Assumptions!$C$1),"-")</f>
        <v>792.00000000000011</v>
      </c>
      <c r="N265" s="33" t="s">
        <v>188</v>
      </c>
      <c r="O265" s="35" t="s">
        <v>183</v>
      </c>
      <c r="P265" s="33" t="s">
        <v>192</v>
      </c>
      <c r="Q265" s="31">
        <f>IFERROR((VLOOKUP(Transactions[[#This Row],[Product/ Service Name]],Products[[Product/ Service Name]:[Unit Sales Price]],4,FALSE))*Transactions[[#This Row],[Quantity Sold]],"-")</f>
        <v>600</v>
      </c>
      <c r="R265" s="31">
        <f>IFERROR(Transactions[[#This Row],[Net of Sale]]-Transactions[[#This Row],[COGS]],"-")</f>
        <v>120</v>
      </c>
      <c r="S265" s="31">
        <f>IFERROR(Transactions[[#This Row],[COGS]]*Assumptions!$C$1,"-")</f>
        <v>60</v>
      </c>
      <c r="T265" s="31">
        <f>IFERROR(Transactions[[#This Row],[Output VAT(Liability)]]-Transactions[[#This Row],[Input VAT (Assets)]],"-")</f>
        <v>12</v>
      </c>
    </row>
    <row r="266" spans="2:20" x14ac:dyDescent="0.3">
      <c r="B266" s="55">
        <v>45799</v>
      </c>
      <c r="C266" s="50">
        <f>MONTH(Transactions[[#This Row],[Date]])</f>
        <v>5</v>
      </c>
      <c r="D266" s="50" t="s">
        <v>214</v>
      </c>
      <c r="E266" s="50" t="s">
        <v>14</v>
      </c>
      <c r="F266" s="33" t="s">
        <v>55</v>
      </c>
      <c r="G266" s="33" t="s">
        <v>106</v>
      </c>
      <c r="H266" s="33" t="s">
        <v>170</v>
      </c>
      <c r="I266" s="33">
        <v>20</v>
      </c>
      <c r="J266" s="24">
        <f>IFERROR(VLOOKUP(Transactions[[#This Row],[Product/ Service Name]],Products[[Product/ Service Name]:[Unit Sales Price]],10,FALSE),"-")</f>
        <v>16.8</v>
      </c>
      <c r="K266" s="27">
        <f>IFERROR(Transactions[[#This Row],[Unit Price]]*Transactions[[#This Row],[Quantity Sold]],"-")</f>
        <v>336</v>
      </c>
      <c r="L266" s="31">
        <f>IFERROR(Transactions[[#This Row],[Net of Sale]]*Assumptions!$C$1,"-")</f>
        <v>33.6</v>
      </c>
      <c r="M266" s="31">
        <f>IFERROR(Transactions[[#This Row],[Net of Sale]]*(1+Assumptions!$C$1),"-")</f>
        <v>369.6</v>
      </c>
      <c r="N266" s="33" t="s">
        <v>188</v>
      </c>
      <c r="O266" s="35" t="s">
        <v>185</v>
      </c>
      <c r="P266" s="33" t="s">
        <v>192</v>
      </c>
      <c r="Q266" s="31">
        <f>IFERROR((VLOOKUP(Transactions[[#This Row],[Product/ Service Name]],Products[[Product/ Service Name]:[Unit Sales Price]],4,FALSE))*Transactions[[#This Row],[Quantity Sold]],"-")</f>
        <v>280</v>
      </c>
      <c r="R266" s="31">
        <f>IFERROR(Transactions[[#This Row],[Net of Sale]]-Transactions[[#This Row],[COGS]],"-")</f>
        <v>56</v>
      </c>
      <c r="S266" s="31">
        <f>IFERROR(Transactions[[#This Row],[COGS]]*Assumptions!$C$1,"-")</f>
        <v>28</v>
      </c>
      <c r="T266" s="31">
        <f>IFERROR(Transactions[[#This Row],[Output VAT(Liability)]]-Transactions[[#This Row],[Input VAT (Assets)]],"-")</f>
        <v>5.6000000000000014</v>
      </c>
    </row>
    <row r="267" spans="2:20" x14ac:dyDescent="0.3">
      <c r="B267" s="55">
        <v>45799</v>
      </c>
      <c r="C267" s="50">
        <f>MONTH(Transactions[[#This Row],[Date]])</f>
        <v>5</v>
      </c>
      <c r="D267" s="50" t="s">
        <v>214</v>
      </c>
      <c r="E267" s="50" t="s">
        <v>14</v>
      </c>
      <c r="F267" s="33" t="s">
        <v>56</v>
      </c>
      <c r="G267" s="33" t="s">
        <v>106</v>
      </c>
      <c r="H267" s="33" t="s">
        <v>171</v>
      </c>
      <c r="I267" s="33">
        <v>20</v>
      </c>
      <c r="J267" s="24">
        <f>IFERROR(VLOOKUP(Transactions[[#This Row],[Product/ Service Name]],Products[[Product/ Service Name]:[Unit Sales Price]],10,FALSE),"-")</f>
        <v>72</v>
      </c>
      <c r="K267" s="27">
        <f>IFERROR(Transactions[[#This Row],[Unit Price]]*Transactions[[#This Row],[Quantity Sold]],"-")</f>
        <v>1440</v>
      </c>
      <c r="L267" s="31">
        <f>IFERROR(Transactions[[#This Row],[Net of Sale]]*Assumptions!$C$1,"-")</f>
        <v>144</v>
      </c>
      <c r="M267" s="31">
        <f>IFERROR(Transactions[[#This Row],[Net of Sale]]*(1+Assumptions!$C$1),"-")</f>
        <v>1584.0000000000002</v>
      </c>
      <c r="N267" s="33" t="s">
        <v>190</v>
      </c>
      <c r="O267" s="35" t="s">
        <v>181</v>
      </c>
      <c r="P267" s="33" t="s">
        <v>191</v>
      </c>
      <c r="Q267" s="31">
        <f>IFERROR((VLOOKUP(Transactions[[#This Row],[Product/ Service Name]],Products[[Product/ Service Name]:[Unit Sales Price]],4,FALSE))*Transactions[[#This Row],[Quantity Sold]],"-")</f>
        <v>1200</v>
      </c>
      <c r="R267" s="31">
        <f>IFERROR(Transactions[[#This Row],[Net of Sale]]-Transactions[[#This Row],[COGS]],"-")</f>
        <v>240</v>
      </c>
      <c r="S267" s="31">
        <f>IFERROR(Transactions[[#This Row],[COGS]]*Assumptions!$C$1,"-")</f>
        <v>120</v>
      </c>
      <c r="T267" s="31">
        <f>IFERROR(Transactions[[#This Row],[Output VAT(Liability)]]-Transactions[[#This Row],[Input VAT (Assets)]],"-")</f>
        <v>24</v>
      </c>
    </row>
    <row r="268" spans="2:20" x14ac:dyDescent="0.3">
      <c r="B268" s="55">
        <v>45799</v>
      </c>
      <c r="C268" s="50">
        <f>MONTH(Transactions[[#This Row],[Date]])</f>
        <v>5</v>
      </c>
      <c r="D268" s="50" t="s">
        <v>214</v>
      </c>
      <c r="E268" s="50" t="s">
        <v>14</v>
      </c>
      <c r="F268" s="33" t="s">
        <v>57</v>
      </c>
      <c r="G268" s="33" t="s">
        <v>106</v>
      </c>
      <c r="H268" s="33" t="s">
        <v>172</v>
      </c>
      <c r="I268" s="33">
        <v>20</v>
      </c>
      <c r="J268" s="24">
        <f>IFERROR(VLOOKUP(Transactions[[#This Row],[Product/ Service Name]],Products[[Product/ Service Name]:[Unit Sales Price]],10,FALSE),"-")</f>
        <v>15.6</v>
      </c>
      <c r="K268" s="27">
        <f>IFERROR(Transactions[[#This Row],[Unit Price]]*Transactions[[#This Row],[Quantity Sold]],"-")</f>
        <v>312</v>
      </c>
      <c r="L268" s="31">
        <f>IFERROR(Transactions[[#This Row],[Net of Sale]]*Assumptions!$C$1,"-")</f>
        <v>31.200000000000003</v>
      </c>
      <c r="M268" s="31">
        <f>IFERROR(Transactions[[#This Row],[Net of Sale]]*(1+Assumptions!$C$1),"-")</f>
        <v>343.20000000000005</v>
      </c>
      <c r="N268" s="33" t="s">
        <v>190</v>
      </c>
      <c r="O268" s="35" t="s">
        <v>183</v>
      </c>
      <c r="P268" s="33" t="s">
        <v>191</v>
      </c>
      <c r="Q268" s="31">
        <f>IFERROR((VLOOKUP(Transactions[[#This Row],[Product/ Service Name]],Products[[Product/ Service Name]:[Unit Sales Price]],4,FALSE))*Transactions[[#This Row],[Quantity Sold]],"-")</f>
        <v>260</v>
      </c>
      <c r="R268" s="31">
        <f>IFERROR(Transactions[[#This Row],[Net of Sale]]-Transactions[[#This Row],[COGS]],"-")</f>
        <v>52</v>
      </c>
      <c r="S268" s="31">
        <f>IFERROR(Transactions[[#This Row],[COGS]]*Assumptions!$C$1,"-")</f>
        <v>26</v>
      </c>
      <c r="T268" s="31">
        <f>IFERROR(Transactions[[#This Row],[Output VAT(Liability)]]-Transactions[[#This Row],[Input VAT (Assets)]],"-")</f>
        <v>5.2000000000000028</v>
      </c>
    </row>
    <row r="269" spans="2:20" x14ac:dyDescent="0.3">
      <c r="B269" s="55">
        <v>45801</v>
      </c>
      <c r="C269" s="50">
        <f>MONTH(Transactions[[#This Row],[Date]])</f>
        <v>5</v>
      </c>
      <c r="D269" s="50" t="s">
        <v>214</v>
      </c>
      <c r="E269" s="50" t="s">
        <v>14</v>
      </c>
      <c r="F269" s="33" t="s">
        <v>58</v>
      </c>
      <c r="G269" s="33" t="s">
        <v>106</v>
      </c>
      <c r="H269" s="33" t="s">
        <v>167</v>
      </c>
      <c r="I269" s="33">
        <v>20</v>
      </c>
      <c r="J269" s="24">
        <f>IFERROR(VLOOKUP(Transactions[[#This Row],[Product/ Service Name]],Products[[Product/ Service Name]:[Unit Sales Price]],10,FALSE),"-")</f>
        <v>48</v>
      </c>
      <c r="K269" s="27">
        <f>IFERROR(Transactions[[#This Row],[Unit Price]]*Transactions[[#This Row],[Quantity Sold]],"-")</f>
        <v>960</v>
      </c>
      <c r="L269" s="31">
        <f>IFERROR(Transactions[[#This Row],[Net of Sale]]*Assumptions!$C$1,"-")</f>
        <v>96</v>
      </c>
      <c r="M269" s="31">
        <f>IFERROR(Transactions[[#This Row],[Net of Sale]]*(1+Assumptions!$C$1),"-")</f>
        <v>1056</v>
      </c>
      <c r="N269" s="33" t="s">
        <v>190</v>
      </c>
      <c r="O269" s="35" t="s">
        <v>177</v>
      </c>
      <c r="P269" s="33" t="s">
        <v>191</v>
      </c>
      <c r="Q269" s="31">
        <f>IFERROR((VLOOKUP(Transactions[[#This Row],[Product/ Service Name]],Products[[Product/ Service Name]:[Unit Sales Price]],4,FALSE))*Transactions[[#This Row],[Quantity Sold]],"-")</f>
        <v>800</v>
      </c>
      <c r="R269" s="31">
        <f>IFERROR(Transactions[[#This Row],[Net of Sale]]-Transactions[[#This Row],[COGS]],"-")</f>
        <v>160</v>
      </c>
      <c r="S269" s="31">
        <f>IFERROR(Transactions[[#This Row],[COGS]]*Assumptions!$C$1,"-")</f>
        <v>80</v>
      </c>
      <c r="T269" s="31">
        <f>IFERROR(Transactions[[#This Row],[Output VAT(Liability)]]-Transactions[[#This Row],[Input VAT (Assets)]],"-")</f>
        <v>16</v>
      </c>
    </row>
    <row r="270" spans="2:20" x14ac:dyDescent="0.3">
      <c r="B270" s="55">
        <v>45801</v>
      </c>
      <c r="C270" s="50">
        <f>MONTH(Transactions[[#This Row],[Date]])</f>
        <v>5</v>
      </c>
      <c r="D270" s="50" t="s">
        <v>214</v>
      </c>
      <c r="E270" s="50" t="s">
        <v>14</v>
      </c>
      <c r="F270" s="33" t="s">
        <v>59</v>
      </c>
      <c r="G270" s="33" t="s">
        <v>106</v>
      </c>
      <c r="H270" s="33" t="s">
        <v>168</v>
      </c>
      <c r="I270" s="33">
        <v>20</v>
      </c>
      <c r="J270" s="24">
        <f>IFERROR(VLOOKUP(Transactions[[#This Row],[Product/ Service Name]],Products[[Product/ Service Name]:[Unit Sales Price]],10,FALSE),"-")</f>
        <v>18</v>
      </c>
      <c r="K270" s="27">
        <f>IFERROR(Transactions[[#This Row],[Unit Price]]*Transactions[[#This Row],[Quantity Sold]],"-")</f>
        <v>360</v>
      </c>
      <c r="L270" s="31">
        <f>IFERROR(Transactions[[#This Row],[Net of Sale]]*Assumptions!$C$1,"-")</f>
        <v>36</v>
      </c>
      <c r="M270" s="31">
        <f>IFERROR(Transactions[[#This Row],[Net of Sale]]*(1+Assumptions!$C$1),"-")</f>
        <v>396.00000000000006</v>
      </c>
      <c r="N270" s="33" t="s">
        <v>190</v>
      </c>
      <c r="O270" s="35" t="s">
        <v>184</v>
      </c>
      <c r="P270" s="33" t="s">
        <v>191</v>
      </c>
      <c r="Q270" s="31">
        <f>IFERROR((VLOOKUP(Transactions[[#This Row],[Product/ Service Name]],Products[[Product/ Service Name]:[Unit Sales Price]],4,FALSE))*Transactions[[#This Row],[Quantity Sold]],"-")</f>
        <v>300</v>
      </c>
      <c r="R270" s="31">
        <f>IFERROR(Transactions[[#This Row],[Net of Sale]]-Transactions[[#This Row],[COGS]],"-")</f>
        <v>60</v>
      </c>
      <c r="S270" s="31">
        <f>IFERROR(Transactions[[#This Row],[COGS]]*Assumptions!$C$1,"-")</f>
        <v>30</v>
      </c>
      <c r="T270" s="31">
        <f>IFERROR(Transactions[[#This Row],[Output VAT(Liability)]]-Transactions[[#This Row],[Input VAT (Assets)]],"-")</f>
        <v>6</v>
      </c>
    </row>
    <row r="271" spans="2:20" x14ac:dyDescent="0.3">
      <c r="B271" s="55">
        <v>45801</v>
      </c>
      <c r="C271" s="50">
        <f>MONTH(Transactions[[#This Row],[Date]])</f>
        <v>5</v>
      </c>
      <c r="D271" s="50" t="s">
        <v>214</v>
      </c>
      <c r="E271" s="50" t="s">
        <v>14</v>
      </c>
      <c r="F271" s="33" t="s">
        <v>60</v>
      </c>
      <c r="G271" s="33" t="s">
        <v>106</v>
      </c>
      <c r="H271" s="33" t="s">
        <v>169</v>
      </c>
      <c r="I271" s="33">
        <v>20</v>
      </c>
      <c r="J271" s="24">
        <f>IFERROR(VLOOKUP(Transactions[[#This Row],[Product/ Service Name]],Products[[Product/ Service Name]:[Unit Sales Price]],10,FALSE),"-")</f>
        <v>72</v>
      </c>
      <c r="K271" s="27">
        <f>IFERROR(Transactions[[#This Row],[Unit Price]]*Transactions[[#This Row],[Quantity Sold]],"-")</f>
        <v>1440</v>
      </c>
      <c r="L271" s="31">
        <f>IFERROR(Transactions[[#This Row],[Net of Sale]]*Assumptions!$C$1,"-")</f>
        <v>144</v>
      </c>
      <c r="M271" s="31">
        <f>IFERROR(Transactions[[#This Row],[Net of Sale]]*(1+Assumptions!$C$1),"-")</f>
        <v>1584.0000000000002</v>
      </c>
      <c r="N271" s="33" t="s">
        <v>190</v>
      </c>
      <c r="O271" s="35" t="s">
        <v>178</v>
      </c>
      <c r="P271" s="33" t="s">
        <v>191</v>
      </c>
      <c r="Q271" s="31">
        <f>IFERROR((VLOOKUP(Transactions[[#This Row],[Product/ Service Name]],Products[[Product/ Service Name]:[Unit Sales Price]],4,FALSE))*Transactions[[#This Row],[Quantity Sold]],"-")</f>
        <v>1200</v>
      </c>
      <c r="R271" s="31">
        <f>IFERROR(Transactions[[#This Row],[Net of Sale]]-Transactions[[#This Row],[COGS]],"-")</f>
        <v>240</v>
      </c>
      <c r="S271" s="31">
        <f>IFERROR(Transactions[[#This Row],[COGS]]*Assumptions!$C$1,"-")</f>
        <v>120</v>
      </c>
      <c r="T271" s="31">
        <f>IFERROR(Transactions[[#This Row],[Output VAT(Liability)]]-Transactions[[#This Row],[Input VAT (Assets)]],"-")</f>
        <v>24</v>
      </c>
    </row>
    <row r="272" spans="2:20" x14ac:dyDescent="0.3">
      <c r="B272" s="55">
        <v>45801</v>
      </c>
      <c r="C272" s="50">
        <f>MONTH(Transactions[[#This Row],[Date]])</f>
        <v>5</v>
      </c>
      <c r="D272" s="50" t="s">
        <v>214</v>
      </c>
      <c r="E272" s="50" t="s">
        <v>14</v>
      </c>
      <c r="F272" s="33" t="s">
        <v>61</v>
      </c>
      <c r="G272" s="33" t="s">
        <v>106</v>
      </c>
      <c r="H272" s="33" t="s">
        <v>170</v>
      </c>
      <c r="I272" s="33">
        <v>20</v>
      </c>
      <c r="J272" s="24">
        <f>IFERROR(VLOOKUP(Transactions[[#This Row],[Product/ Service Name]],Products[[Product/ Service Name]:[Unit Sales Price]],10,FALSE),"-")</f>
        <v>16.8</v>
      </c>
      <c r="K272" s="27">
        <f>IFERROR(Transactions[[#This Row],[Unit Price]]*Transactions[[#This Row],[Quantity Sold]],"-")</f>
        <v>336</v>
      </c>
      <c r="L272" s="31">
        <f>IFERROR(Transactions[[#This Row],[Net of Sale]]*Assumptions!$C$1,"-")</f>
        <v>33.6</v>
      </c>
      <c r="M272" s="31">
        <f>IFERROR(Transactions[[#This Row],[Net of Sale]]*(1+Assumptions!$C$1),"-")</f>
        <v>369.6</v>
      </c>
      <c r="N272" s="33" t="s">
        <v>190</v>
      </c>
      <c r="O272" s="35" t="s">
        <v>183</v>
      </c>
      <c r="P272" s="33" t="s">
        <v>192</v>
      </c>
      <c r="Q272" s="31">
        <f>IFERROR((VLOOKUP(Transactions[[#This Row],[Product/ Service Name]],Products[[Product/ Service Name]:[Unit Sales Price]],4,FALSE))*Transactions[[#This Row],[Quantity Sold]],"-")</f>
        <v>280</v>
      </c>
      <c r="R272" s="31">
        <f>IFERROR(Transactions[[#This Row],[Net of Sale]]-Transactions[[#This Row],[COGS]],"-")</f>
        <v>56</v>
      </c>
      <c r="S272" s="31">
        <f>IFERROR(Transactions[[#This Row],[COGS]]*Assumptions!$C$1,"-")</f>
        <v>28</v>
      </c>
      <c r="T272" s="31">
        <f>IFERROR(Transactions[[#This Row],[Output VAT(Liability)]]-Transactions[[#This Row],[Input VAT (Assets)]],"-")</f>
        <v>5.6000000000000014</v>
      </c>
    </row>
    <row r="273" spans="2:20" x14ac:dyDescent="0.3">
      <c r="B273" s="55">
        <v>45802</v>
      </c>
      <c r="C273" s="50">
        <f>MONTH(Transactions[[#This Row],[Date]])</f>
        <v>5</v>
      </c>
      <c r="D273" s="50" t="s">
        <v>214</v>
      </c>
      <c r="E273" s="50" t="s">
        <v>14</v>
      </c>
      <c r="F273" s="33" t="s">
        <v>62</v>
      </c>
      <c r="G273" s="33" t="s">
        <v>106</v>
      </c>
      <c r="H273" s="33" t="s">
        <v>171</v>
      </c>
      <c r="I273" s="33">
        <v>20</v>
      </c>
      <c r="J273" s="24">
        <f>IFERROR(VLOOKUP(Transactions[[#This Row],[Product/ Service Name]],Products[[Product/ Service Name]:[Unit Sales Price]],10,FALSE),"-")</f>
        <v>18</v>
      </c>
      <c r="K273" s="27">
        <f>IFERROR(Transactions[[#This Row],[Unit Price]]*Transactions[[#This Row],[Quantity Sold]],"-")</f>
        <v>360</v>
      </c>
      <c r="L273" s="31">
        <f>IFERROR(Transactions[[#This Row],[Net of Sale]]*Assumptions!$C$1,"-")</f>
        <v>36</v>
      </c>
      <c r="M273" s="31">
        <f>IFERROR(Transactions[[#This Row],[Net of Sale]]*(1+Assumptions!$C$1),"-")</f>
        <v>396.00000000000006</v>
      </c>
      <c r="N273" s="33" t="s">
        <v>189</v>
      </c>
      <c r="O273" s="35" t="s">
        <v>179</v>
      </c>
      <c r="P273" s="33" t="s">
        <v>192</v>
      </c>
      <c r="Q273" s="31">
        <f>IFERROR((VLOOKUP(Transactions[[#This Row],[Product/ Service Name]],Products[[Product/ Service Name]:[Unit Sales Price]],4,FALSE))*Transactions[[#This Row],[Quantity Sold]],"-")</f>
        <v>300</v>
      </c>
      <c r="R273" s="31">
        <f>IFERROR(Transactions[[#This Row],[Net of Sale]]-Transactions[[#This Row],[COGS]],"-")</f>
        <v>60</v>
      </c>
      <c r="S273" s="31">
        <f>IFERROR(Transactions[[#This Row],[COGS]]*Assumptions!$C$1,"-")</f>
        <v>30</v>
      </c>
      <c r="T273" s="31">
        <f>IFERROR(Transactions[[#This Row],[Output VAT(Liability)]]-Transactions[[#This Row],[Input VAT (Assets)]],"-")</f>
        <v>6</v>
      </c>
    </row>
    <row r="274" spans="2:20" x14ac:dyDescent="0.3">
      <c r="B274" s="55">
        <v>45802</v>
      </c>
      <c r="C274" s="50">
        <f>MONTH(Transactions[[#This Row],[Date]])</f>
        <v>5</v>
      </c>
      <c r="D274" s="50" t="s">
        <v>214</v>
      </c>
      <c r="E274" s="50" t="s">
        <v>14</v>
      </c>
      <c r="F274" s="33" t="s">
        <v>63</v>
      </c>
      <c r="G274" s="33" t="s">
        <v>106</v>
      </c>
      <c r="H274" s="33" t="s">
        <v>172</v>
      </c>
      <c r="I274" s="33">
        <v>20</v>
      </c>
      <c r="J274" s="24">
        <f>IFERROR(VLOOKUP(Transactions[[#This Row],[Product/ Service Name]],Products[[Product/ Service Name]:[Unit Sales Price]],10,FALSE),"-")</f>
        <v>4.8</v>
      </c>
      <c r="K274" s="27">
        <f>IFERROR(Transactions[[#This Row],[Unit Price]]*Transactions[[#This Row],[Quantity Sold]],"-")</f>
        <v>96</v>
      </c>
      <c r="L274" s="31">
        <f>IFERROR(Transactions[[#This Row],[Net of Sale]]*Assumptions!$C$1,"-")</f>
        <v>9.6000000000000014</v>
      </c>
      <c r="M274" s="31">
        <f>IFERROR(Transactions[[#This Row],[Net of Sale]]*(1+Assumptions!$C$1),"-")</f>
        <v>105.60000000000001</v>
      </c>
      <c r="N274" s="33" t="s">
        <v>190</v>
      </c>
      <c r="O274" s="35" t="s">
        <v>182</v>
      </c>
      <c r="P274" s="33" t="s">
        <v>191</v>
      </c>
      <c r="Q274" s="31">
        <f>IFERROR((VLOOKUP(Transactions[[#This Row],[Product/ Service Name]],Products[[Product/ Service Name]:[Unit Sales Price]],4,FALSE))*Transactions[[#This Row],[Quantity Sold]],"-")</f>
        <v>80</v>
      </c>
      <c r="R274" s="31">
        <f>IFERROR(Transactions[[#This Row],[Net of Sale]]-Transactions[[#This Row],[COGS]],"-")</f>
        <v>16</v>
      </c>
      <c r="S274" s="31">
        <f>IFERROR(Transactions[[#This Row],[COGS]]*Assumptions!$C$1,"-")</f>
        <v>8</v>
      </c>
      <c r="T274" s="31">
        <f>IFERROR(Transactions[[#This Row],[Output VAT(Liability)]]-Transactions[[#This Row],[Input VAT (Assets)]],"-")</f>
        <v>1.6000000000000014</v>
      </c>
    </row>
    <row r="275" spans="2:20" x14ac:dyDescent="0.3">
      <c r="B275" s="56">
        <v>45802</v>
      </c>
      <c r="C275" s="71">
        <f>MONTH(Transactions[[#This Row],[Date]])</f>
        <v>5</v>
      </c>
      <c r="D275" s="72" t="s">
        <v>214</v>
      </c>
      <c r="E275" s="50" t="s">
        <v>13</v>
      </c>
      <c r="F275" s="18" t="s">
        <v>93</v>
      </c>
      <c r="G275" s="2" t="s">
        <v>107</v>
      </c>
      <c r="H275" s="2" t="s">
        <v>169</v>
      </c>
      <c r="I275" s="2">
        <v>500</v>
      </c>
      <c r="J275" s="37">
        <f>IFERROR(VLOOKUP(Transactions[[#This Row],[Product/ Service Name]],Products[[Product/ Service Name]:[Unit Sales Price]],10,FALSE),"-")</f>
        <v>30</v>
      </c>
      <c r="K275" s="27">
        <f>IFERROR(Transactions[[#This Row],[Unit Price]]*Transactions[[#This Row],[Quantity Sold]],"-")</f>
        <v>15000</v>
      </c>
      <c r="L275" s="68">
        <f>IFERROR(Transactions[[#This Row],[Net of Sale]]*Assumptions!$C$1,"-")</f>
        <v>1500</v>
      </c>
      <c r="M275" s="68">
        <f>IFERROR(Transactions[[#This Row],[Net of Sale]]*(1+Assumptions!$C$1),"-")</f>
        <v>16500</v>
      </c>
      <c r="N275" s="82" t="s">
        <v>189</v>
      </c>
      <c r="O275" s="69" t="s">
        <v>180</v>
      </c>
      <c r="P275" s="82" t="s">
        <v>191</v>
      </c>
      <c r="Q275" s="65">
        <f>IFERROR((VLOOKUP(Transactions[[#This Row],[Product/ Service Name]],Products[[Product/ Service Name]:[Unit Sales Price]],4,FALSE))*Transactions[[#This Row],[Quantity Sold]],"-")</f>
        <v>12500</v>
      </c>
      <c r="R275" s="65">
        <f>IFERROR(Transactions[[#This Row],[Net of Sale]]-Transactions[[#This Row],[COGS]],"-")</f>
        <v>2500</v>
      </c>
      <c r="S275" s="65">
        <f>IFERROR(Transactions[[#This Row],[COGS]]*Assumptions!$C$1,"-")</f>
        <v>1250</v>
      </c>
      <c r="T275" s="65">
        <f>IFERROR(Transactions[[#This Row],[Output VAT(Liability)]]-Transactions[[#This Row],[Input VAT (Assets)]],"-")</f>
        <v>250</v>
      </c>
    </row>
    <row r="276" spans="2:20" x14ac:dyDescent="0.3">
      <c r="B276" s="55">
        <v>45803</v>
      </c>
      <c r="C276" s="50">
        <f>MONTH(Transactions[[#This Row],[Date]])</f>
        <v>5</v>
      </c>
      <c r="D276" s="50" t="s">
        <v>214</v>
      </c>
      <c r="E276" s="50" t="s">
        <v>13</v>
      </c>
      <c r="F276" s="33" t="s">
        <v>87</v>
      </c>
      <c r="G276" s="33" t="s">
        <v>106</v>
      </c>
      <c r="H276" s="33" t="s">
        <v>167</v>
      </c>
      <c r="I276" s="33">
        <v>20</v>
      </c>
      <c r="J276" s="24">
        <f>IFERROR(VLOOKUP(Transactions[[#This Row],[Product/ Service Name]],Products[[Product/ Service Name]:[Unit Sales Price]],10,FALSE),"-")</f>
        <v>60</v>
      </c>
      <c r="K276" s="27">
        <f>IFERROR(Transactions[[#This Row],[Unit Price]]*Transactions[[#This Row],[Quantity Sold]],"-")</f>
        <v>1200</v>
      </c>
      <c r="L276" s="31">
        <f>IFERROR(Transactions[[#This Row],[Net of Sale]]*Assumptions!$C$1,"-")</f>
        <v>120</v>
      </c>
      <c r="M276" s="31">
        <f>IFERROR(Transactions[[#This Row],[Net of Sale]]*(1+Assumptions!$C$1),"-")</f>
        <v>1320</v>
      </c>
      <c r="N276" s="33" t="s">
        <v>186</v>
      </c>
      <c r="O276" s="35" t="s">
        <v>180</v>
      </c>
      <c r="P276" s="33" t="s">
        <v>191</v>
      </c>
      <c r="Q276" s="31">
        <f>IFERROR((VLOOKUP(Transactions[[#This Row],[Product/ Service Name]],Products[[Product/ Service Name]:[Unit Sales Price]],4,FALSE))*Transactions[[#This Row],[Quantity Sold]],"-")</f>
        <v>1000</v>
      </c>
      <c r="R276" s="31">
        <f>IFERROR(Transactions[[#This Row],[Net of Sale]]-Transactions[[#This Row],[COGS]],"-")</f>
        <v>200</v>
      </c>
      <c r="S276" s="31">
        <f>IFERROR(Transactions[[#This Row],[COGS]]*Assumptions!$C$1,"-")</f>
        <v>100</v>
      </c>
      <c r="T276" s="31">
        <f>IFERROR(Transactions[[#This Row],[Output VAT(Liability)]]-Transactions[[#This Row],[Input VAT (Assets)]],"-")</f>
        <v>20</v>
      </c>
    </row>
    <row r="277" spans="2:20" x14ac:dyDescent="0.3">
      <c r="B277" s="55">
        <v>45804</v>
      </c>
      <c r="C277" s="50">
        <f>MONTH(Transactions[[#This Row],[Date]])</f>
        <v>5</v>
      </c>
      <c r="D277" s="50" t="s">
        <v>214</v>
      </c>
      <c r="E277" s="50" t="s">
        <v>13</v>
      </c>
      <c r="F277" s="33" t="s">
        <v>88</v>
      </c>
      <c r="G277" s="33" t="s">
        <v>106</v>
      </c>
      <c r="H277" s="33" t="s">
        <v>168</v>
      </c>
      <c r="I277" s="33">
        <v>20</v>
      </c>
      <c r="J277" s="24">
        <f>IFERROR(VLOOKUP(Transactions[[#This Row],[Product/ Service Name]],Products[[Product/ Service Name]:[Unit Sales Price]],10,FALSE),"-")</f>
        <v>36</v>
      </c>
      <c r="K277" s="27">
        <f>IFERROR(Transactions[[#This Row],[Unit Price]]*Transactions[[#This Row],[Quantity Sold]],"-")</f>
        <v>720</v>
      </c>
      <c r="L277" s="31">
        <f>IFERROR(Transactions[[#This Row],[Net of Sale]]*Assumptions!$C$1,"-")</f>
        <v>72</v>
      </c>
      <c r="M277" s="31">
        <f>IFERROR(Transactions[[#This Row],[Net of Sale]]*(1+Assumptions!$C$1),"-")</f>
        <v>792.00000000000011</v>
      </c>
      <c r="N277" s="33" t="s">
        <v>186</v>
      </c>
      <c r="O277" s="35" t="s">
        <v>181</v>
      </c>
      <c r="P277" s="33" t="s">
        <v>191</v>
      </c>
      <c r="Q277" s="31">
        <f>IFERROR((VLOOKUP(Transactions[[#This Row],[Product/ Service Name]],Products[[Product/ Service Name]:[Unit Sales Price]],4,FALSE))*Transactions[[#This Row],[Quantity Sold]],"-")</f>
        <v>600</v>
      </c>
      <c r="R277" s="31">
        <f>IFERROR(Transactions[[#This Row],[Net of Sale]]-Transactions[[#This Row],[COGS]],"-")</f>
        <v>120</v>
      </c>
      <c r="S277" s="31">
        <f>IFERROR(Transactions[[#This Row],[COGS]]*Assumptions!$C$1,"-")</f>
        <v>60</v>
      </c>
      <c r="T277" s="31">
        <f>IFERROR(Transactions[[#This Row],[Output VAT(Liability)]]-Transactions[[#This Row],[Input VAT (Assets)]],"-")</f>
        <v>12</v>
      </c>
    </row>
    <row r="278" spans="2:20" x14ac:dyDescent="0.3">
      <c r="B278" s="55">
        <v>45804</v>
      </c>
      <c r="C278" s="50">
        <f>MONTH(Transactions[[#This Row],[Date]])</f>
        <v>5</v>
      </c>
      <c r="D278" s="50" t="s">
        <v>214</v>
      </c>
      <c r="E278" s="50" t="s">
        <v>13</v>
      </c>
      <c r="F278" s="33" t="s">
        <v>89</v>
      </c>
      <c r="G278" s="33" t="s">
        <v>106</v>
      </c>
      <c r="H278" s="33" t="s">
        <v>169</v>
      </c>
      <c r="I278" s="33">
        <v>20</v>
      </c>
      <c r="J278" s="24">
        <f>IFERROR(VLOOKUP(Transactions[[#This Row],[Product/ Service Name]],Products[[Product/ Service Name]:[Unit Sales Price]],10,FALSE),"-")</f>
        <v>48</v>
      </c>
      <c r="K278" s="27">
        <f>IFERROR(Transactions[[#This Row],[Unit Price]]*Transactions[[#This Row],[Quantity Sold]],"-")</f>
        <v>960</v>
      </c>
      <c r="L278" s="31">
        <f>IFERROR(Transactions[[#This Row],[Net of Sale]]*Assumptions!$C$1,"-")</f>
        <v>96</v>
      </c>
      <c r="M278" s="31">
        <f>IFERROR(Transactions[[#This Row],[Net of Sale]]*(1+Assumptions!$C$1),"-")</f>
        <v>1056</v>
      </c>
      <c r="N278" s="33" t="s">
        <v>186</v>
      </c>
      <c r="O278" s="35" t="s">
        <v>185</v>
      </c>
      <c r="P278" s="33" t="s">
        <v>191</v>
      </c>
      <c r="Q278" s="31">
        <f>IFERROR((VLOOKUP(Transactions[[#This Row],[Product/ Service Name]],Products[[Product/ Service Name]:[Unit Sales Price]],4,FALSE))*Transactions[[#This Row],[Quantity Sold]],"-")</f>
        <v>800</v>
      </c>
      <c r="R278" s="31">
        <f>IFERROR(Transactions[[#This Row],[Net of Sale]]-Transactions[[#This Row],[COGS]],"-")</f>
        <v>160</v>
      </c>
      <c r="S278" s="31">
        <f>IFERROR(Transactions[[#This Row],[COGS]]*Assumptions!$C$1,"-")</f>
        <v>80</v>
      </c>
      <c r="T278" s="31">
        <f>IFERROR(Transactions[[#This Row],[Output VAT(Liability)]]-Transactions[[#This Row],[Input VAT (Assets)]],"-")</f>
        <v>16</v>
      </c>
    </row>
    <row r="279" spans="2:20" x14ac:dyDescent="0.3">
      <c r="B279" s="55">
        <v>45804</v>
      </c>
      <c r="C279" s="50">
        <f>MONTH(Transactions[[#This Row],[Date]])</f>
        <v>5</v>
      </c>
      <c r="D279" s="50" t="s">
        <v>214</v>
      </c>
      <c r="E279" s="50" t="s">
        <v>13</v>
      </c>
      <c r="F279" s="33" t="s">
        <v>90</v>
      </c>
      <c r="G279" s="33" t="s">
        <v>106</v>
      </c>
      <c r="H279" s="33" t="s">
        <v>170</v>
      </c>
      <c r="I279" s="33">
        <v>20</v>
      </c>
      <c r="J279" s="24">
        <f>IFERROR(VLOOKUP(Transactions[[#This Row],[Product/ Service Name]],Products[[Product/ Service Name]:[Unit Sales Price]],10,FALSE),"-")</f>
        <v>72</v>
      </c>
      <c r="K279" s="27">
        <f>IFERROR(Transactions[[#This Row],[Unit Price]]*Transactions[[#This Row],[Quantity Sold]],"-")</f>
        <v>1440</v>
      </c>
      <c r="L279" s="31">
        <f>IFERROR(Transactions[[#This Row],[Net of Sale]]*Assumptions!$C$1,"-")</f>
        <v>144</v>
      </c>
      <c r="M279" s="31">
        <f>IFERROR(Transactions[[#This Row],[Net of Sale]]*(1+Assumptions!$C$1),"-")</f>
        <v>1584.0000000000002</v>
      </c>
      <c r="N279" s="33" t="s">
        <v>187</v>
      </c>
      <c r="O279" s="35" t="s">
        <v>177</v>
      </c>
      <c r="P279" s="33" t="s">
        <v>191</v>
      </c>
      <c r="Q279" s="31">
        <f>IFERROR((VLOOKUP(Transactions[[#This Row],[Product/ Service Name]],Products[[Product/ Service Name]:[Unit Sales Price]],4,FALSE))*Transactions[[#This Row],[Quantity Sold]],"-")</f>
        <v>1200</v>
      </c>
      <c r="R279" s="31">
        <f>IFERROR(Transactions[[#This Row],[Net of Sale]]-Transactions[[#This Row],[COGS]],"-")</f>
        <v>240</v>
      </c>
      <c r="S279" s="31">
        <f>IFERROR(Transactions[[#This Row],[COGS]]*Assumptions!$C$1,"-")</f>
        <v>120</v>
      </c>
      <c r="T279" s="31">
        <f>IFERROR(Transactions[[#This Row],[Output VAT(Liability)]]-Transactions[[#This Row],[Input VAT (Assets)]],"-")</f>
        <v>24</v>
      </c>
    </row>
    <row r="280" spans="2:20" x14ac:dyDescent="0.3">
      <c r="B280" s="55">
        <v>45805</v>
      </c>
      <c r="C280" s="50">
        <f>MONTH(Transactions[[#This Row],[Date]])</f>
        <v>5</v>
      </c>
      <c r="D280" s="50" t="s">
        <v>214</v>
      </c>
      <c r="E280" s="50" t="s">
        <v>13</v>
      </c>
      <c r="F280" s="33" t="s">
        <v>91</v>
      </c>
      <c r="G280" s="33" t="s">
        <v>106</v>
      </c>
      <c r="H280" s="33" t="s">
        <v>171</v>
      </c>
      <c r="I280" s="33">
        <v>20</v>
      </c>
      <c r="J280" s="24">
        <f>IFERROR(VLOOKUP(Transactions[[#This Row],[Product/ Service Name]],Products[[Product/ Service Name]:[Unit Sales Price]],10,FALSE),"-")</f>
        <v>15.6</v>
      </c>
      <c r="K280" s="27">
        <f>IFERROR(Transactions[[#This Row],[Unit Price]]*Transactions[[#This Row],[Quantity Sold]],"-")</f>
        <v>312</v>
      </c>
      <c r="L280" s="31">
        <f>IFERROR(Transactions[[#This Row],[Net of Sale]]*Assumptions!$C$1,"-")</f>
        <v>31.200000000000003</v>
      </c>
      <c r="M280" s="31">
        <f>IFERROR(Transactions[[#This Row],[Net of Sale]]*(1+Assumptions!$C$1),"-")</f>
        <v>343.20000000000005</v>
      </c>
      <c r="N280" s="33" t="s">
        <v>187</v>
      </c>
      <c r="O280" s="35" t="s">
        <v>179</v>
      </c>
      <c r="P280" s="33" t="s">
        <v>192</v>
      </c>
      <c r="Q280" s="31">
        <f>IFERROR((VLOOKUP(Transactions[[#This Row],[Product/ Service Name]],Products[[Product/ Service Name]:[Unit Sales Price]],4,FALSE))*Transactions[[#This Row],[Quantity Sold]],"-")</f>
        <v>260</v>
      </c>
      <c r="R280" s="31">
        <f>IFERROR(Transactions[[#This Row],[Net of Sale]]-Transactions[[#This Row],[COGS]],"-")</f>
        <v>52</v>
      </c>
      <c r="S280" s="31">
        <f>IFERROR(Transactions[[#This Row],[COGS]]*Assumptions!$C$1,"-")</f>
        <v>26</v>
      </c>
      <c r="T280" s="31">
        <f>IFERROR(Transactions[[#This Row],[Output VAT(Liability)]]-Transactions[[#This Row],[Input VAT (Assets)]],"-")</f>
        <v>5.2000000000000028</v>
      </c>
    </row>
    <row r="281" spans="2:20" x14ac:dyDescent="0.3">
      <c r="B281" s="55">
        <v>45805</v>
      </c>
      <c r="C281" s="50">
        <f>MONTH(Transactions[[#This Row],[Date]])</f>
        <v>5</v>
      </c>
      <c r="D281" s="50" t="s">
        <v>214</v>
      </c>
      <c r="E281" s="50" t="s">
        <v>13</v>
      </c>
      <c r="F281" s="33" t="s">
        <v>92</v>
      </c>
      <c r="G281" s="33" t="s">
        <v>106</v>
      </c>
      <c r="H281" s="33" t="s">
        <v>172</v>
      </c>
      <c r="I281" s="33">
        <v>20</v>
      </c>
      <c r="J281" s="24">
        <f>IFERROR(VLOOKUP(Transactions[[#This Row],[Product/ Service Name]],Products[[Product/ Service Name]:[Unit Sales Price]],10,FALSE),"-")</f>
        <v>19.2</v>
      </c>
      <c r="K281" s="27">
        <f>IFERROR(Transactions[[#This Row],[Unit Price]]*Transactions[[#This Row],[Quantity Sold]],"-")</f>
        <v>384</v>
      </c>
      <c r="L281" s="31">
        <f>IFERROR(Transactions[[#This Row],[Net of Sale]]*Assumptions!$C$1,"-")</f>
        <v>38.400000000000006</v>
      </c>
      <c r="M281" s="31">
        <f>IFERROR(Transactions[[#This Row],[Net of Sale]]*(1+Assumptions!$C$1),"-")</f>
        <v>422.40000000000003</v>
      </c>
      <c r="N281" s="33" t="s">
        <v>188</v>
      </c>
      <c r="O281" s="35" t="s">
        <v>180</v>
      </c>
      <c r="P281" s="33" t="s">
        <v>192</v>
      </c>
      <c r="Q281" s="31">
        <f>IFERROR((VLOOKUP(Transactions[[#This Row],[Product/ Service Name]],Products[[Product/ Service Name]:[Unit Sales Price]],4,FALSE))*Transactions[[#This Row],[Quantity Sold]],"-")</f>
        <v>320</v>
      </c>
      <c r="R281" s="31">
        <f>IFERROR(Transactions[[#This Row],[Net of Sale]]-Transactions[[#This Row],[COGS]],"-")</f>
        <v>64</v>
      </c>
      <c r="S281" s="31">
        <f>IFERROR(Transactions[[#This Row],[COGS]]*Assumptions!$C$1,"-")</f>
        <v>32</v>
      </c>
      <c r="T281" s="31">
        <f>IFERROR(Transactions[[#This Row],[Output VAT(Liability)]]-Transactions[[#This Row],[Input VAT (Assets)]],"-")</f>
        <v>6.4000000000000057</v>
      </c>
    </row>
    <row r="282" spans="2:20" x14ac:dyDescent="0.3">
      <c r="B282" s="55">
        <v>45806</v>
      </c>
      <c r="C282" s="50">
        <f>MONTH(Transactions[[#This Row],[Date]])</f>
        <v>5</v>
      </c>
      <c r="D282" s="50" t="s">
        <v>214</v>
      </c>
      <c r="E282" s="50" t="s">
        <v>13</v>
      </c>
      <c r="F282" s="33" t="s">
        <v>93</v>
      </c>
      <c r="G282" s="33" t="s">
        <v>106</v>
      </c>
      <c r="H282" s="33" t="s">
        <v>167</v>
      </c>
      <c r="I282" s="33">
        <v>20</v>
      </c>
      <c r="J282" s="24">
        <f>IFERROR(VLOOKUP(Transactions[[#This Row],[Product/ Service Name]],Products[[Product/ Service Name]:[Unit Sales Price]],10,FALSE),"-")</f>
        <v>30</v>
      </c>
      <c r="K282" s="27">
        <f>IFERROR(Transactions[[#This Row],[Unit Price]]*Transactions[[#This Row],[Quantity Sold]],"-")</f>
        <v>600</v>
      </c>
      <c r="L282" s="31">
        <f>IFERROR(Transactions[[#This Row],[Net of Sale]]*Assumptions!$C$1,"-")</f>
        <v>60</v>
      </c>
      <c r="M282" s="31">
        <f>IFERROR(Transactions[[#This Row],[Net of Sale]]*(1+Assumptions!$C$1),"-")</f>
        <v>660</v>
      </c>
      <c r="N282" s="33" t="s">
        <v>189</v>
      </c>
      <c r="O282" s="35" t="s">
        <v>185</v>
      </c>
      <c r="P282" s="33" t="s">
        <v>191</v>
      </c>
      <c r="Q282" s="31">
        <f>IFERROR((VLOOKUP(Transactions[[#This Row],[Product/ Service Name]],Products[[Product/ Service Name]:[Unit Sales Price]],4,FALSE))*Transactions[[#This Row],[Quantity Sold]],"-")</f>
        <v>500</v>
      </c>
      <c r="R282" s="31">
        <f>IFERROR(Transactions[[#This Row],[Net of Sale]]-Transactions[[#This Row],[COGS]],"-")</f>
        <v>100</v>
      </c>
      <c r="S282" s="31">
        <f>IFERROR(Transactions[[#This Row],[COGS]]*Assumptions!$C$1,"-")</f>
        <v>50</v>
      </c>
      <c r="T282" s="31">
        <f>IFERROR(Transactions[[#This Row],[Output VAT(Liability)]]-Transactions[[#This Row],[Input VAT (Assets)]],"-")</f>
        <v>10</v>
      </c>
    </row>
    <row r="283" spans="2:20" x14ac:dyDescent="0.3">
      <c r="B283" s="55">
        <v>45807</v>
      </c>
      <c r="C283" s="50">
        <f>MONTH(Transactions[[#This Row],[Date]])</f>
        <v>5</v>
      </c>
      <c r="D283" s="50" t="s">
        <v>214</v>
      </c>
      <c r="E283" s="50" t="s">
        <v>13</v>
      </c>
      <c r="F283" s="33" t="s">
        <v>94</v>
      </c>
      <c r="G283" s="33" t="s">
        <v>106</v>
      </c>
      <c r="H283" s="33" t="s">
        <v>168</v>
      </c>
      <c r="I283" s="33">
        <v>20</v>
      </c>
      <c r="J283" s="24">
        <f>IFERROR(VLOOKUP(Transactions[[#This Row],[Product/ Service Name]],Products[[Product/ Service Name]:[Unit Sales Price]],10,FALSE),"-")</f>
        <v>108</v>
      </c>
      <c r="K283" s="27">
        <f>IFERROR(Transactions[[#This Row],[Unit Price]]*Transactions[[#This Row],[Quantity Sold]],"-")</f>
        <v>2160</v>
      </c>
      <c r="L283" s="31">
        <f>IFERROR(Transactions[[#This Row],[Net of Sale]]*Assumptions!$C$1,"-")</f>
        <v>216</v>
      </c>
      <c r="M283" s="31">
        <f>IFERROR(Transactions[[#This Row],[Net of Sale]]*(1+Assumptions!$C$1),"-")</f>
        <v>2376</v>
      </c>
      <c r="N283" s="33" t="s">
        <v>188</v>
      </c>
      <c r="O283" s="35" t="s">
        <v>185</v>
      </c>
      <c r="P283" s="33" t="s">
        <v>191</v>
      </c>
      <c r="Q283" s="31">
        <f>IFERROR((VLOOKUP(Transactions[[#This Row],[Product/ Service Name]],Products[[Product/ Service Name]:[Unit Sales Price]],4,FALSE))*Transactions[[#This Row],[Quantity Sold]],"-")</f>
        <v>1800</v>
      </c>
      <c r="R283" s="31">
        <f>IFERROR(Transactions[[#This Row],[Net of Sale]]-Transactions[[#This Row],[COGS]],"-")</f>
        <v>360</v>
      </c>
      <c r="S283" s="31">
        <f>IFERROR(Transactions[[#This Row],[COGS]]*Assumptions!$C$1,"-")</f>
        <v>180</v>
      </c>
      <c r="T283" s="31">
        <f>IFERROR(Transactions[[#This Row],[Output VAT(Liability)]]-Transactions[[#This Row],[Input VAT (Assets)]],"-")</f>
        <v>36</v>
      </c>
    </row>
    <row r="284" spans="2:20" x14ac:dyDescent="0.3">
      <c r="B284" s="55">
        <v>45808</v>
      </c>
      <c r="C284" s="50">
        <f>MONTH(Transactions[[#This Row],[Date]])</f>
        <v>5</v>
      </c>
      <c r="D284" s="50" t="s">
        <v>214</v>
      </c>
      <c r="E284" s="50" t="s">
        <v>13</v>
      </c>
      <c r="F284" s="33" t="s">
        <v>95</v>
      </c>
      <c r="G284" s="33" t="s">
        <v>106</v>
      </c>
      <c r="H284" s="33" t="s">
        <v>169</v>
      </c>
      <c r="I284" s="33">
        <v>20</v>
      </c>
      <c r="J284" s="24">
        <f>IFERROR(VLOOKUP(Transactions[[#This Row],[Product/ Service Name]],Products[[Product/ Service Name]:[Unit Sales Price]],10,FALSE),"-")</f>
        <v>48</v>
      </c>
      <c r="K284" s="27">
        <f>IFERROR(Transactions[[#This Row],[Unit Price]]*Transactions[[#This Row],[Quantity Sold]],"-")</f>
        <v>960</v>
      </c>
      <c r="L284" s="31">
        <f>IFERROR(Transactions[[#This Row],[Net of Sale]]*Assumptions!$C$1,"-")</f>
        <v>96</v>
      </c>
      <c r="M284" s="31">
        <f>IFERROR(Transactions[[#This Row],[Net of Sale]]*(1+Assumptions!$C$1),"-")</f>
        <v>1056</v>
      </c>
      <c r="N284" s="33" t="s">
        <v>188</v>
      </c>
      <c r="O284" s="35" t="s">
        <v>181</v>
      </c>
      <c r="P284" s="33" t="s">
        <v>191</v>
      </c>
      <c r="Q284" s="31">
        <f>IFERROR((VLOOKUP(Transactions[[#This Row],[Product/ Service Name]],Products[[Product/ Service Name]:[Unit Sales Price]],4,FALSE))*Transactions[[#This Row],[Quantity Sold]],"-")</f>
        <v>800</v>
      </c>
      <c r="R284" s="31">
        <f>IFERROR(Transactions[[#This Row],[Net of Sale]]-Transactions[[#This Row],[COGS]],"-")</f>
        <v>160</v>
      </c>
      <c r="S284" s="31">
        <f>IFERROR(Transactions[[#This Row],[COGS]]*Assumptions!$C$1,"-")</f>
        <v>80</v>
      </c>
      <c r="T284" s="31">
        <f>IFERROR(Transactions[[#This Row],[Output VAT(Liability)]]-Transactions[[#This Row],[Input VAT (Assets)]],"-")</f>
        <v>16</v>
      </c>
    </row>
    <row r="285" spans="2:20" x14ac:dyDescent="0.3">
      <c r="B285" s="55">
        <v>45808</v>
      </c>
      <c r="C285" s="50">
        <f>MONTH(Transactions[[#This Row],[Date]])</f>
        <v>5</v>
      </c>
      <c r="D285" s="50" t="s">
        <v>214</v>
      </c>
      <c r="E285" s="50" t="s">
        <v>13</v>
      </c>
      <c r="F285" s="33" t="s">
        <v>37</v>
      </c>
      <c r="G285" s="33" t="s">
        <v>106</v>
      </c>
      <c r="H285" s="33" t="s">
        <v>170</v>
      </c>
      <c r="I285" s="33">
        <v>20</v>
      </c>
      <c r="J285" s="24">
        <f>IFERROR(VLOOKUP(Transactions[[#This Row],[Product/ Service Name]],Products[[Product/ Service Name]:[Unit Sales Price]],10,FALSE),"-")</f>
        <v>7.1999999999999993</v>
      </c>
      <c r="K285" s="27">
        <f>IFERROR(Transactions[[#This Row],[Unit Price]]*Transactions[[#This Row],[Quantity Sold]],"-")</f>
        <v>144</v>
      </c>
      <c r="L285" s="31">
        <f>IFERROR(Transactions[[#This Row],[Net of Sale]]*Assumptions!$C$1,"-")</f>
        <v>14.4</v>
      </c>
      <c r="M285" s="31">
        <f>IFERROR(Transactions[[#This Row],[Net of Sale]]*(1+Assumptions!$C$1),"-")</f>
        <v>158.4</v>
      </c>
      <c r="N285" s="33" t="s">
        <v>188</v>
      </c>
      <c r="O285" s="35" t="s">
        <v>182</v>
      </c>
      <c r="P285" s="33" t="s">
        <v>191</v>
      </c>
      <c r="Q285" s="31">
        <f>IFERROR((VLOOKUP(Transactions[[#This Row],[Product/ Service Name]],Products[[Product/ Service Name]:[Unit Sales Price]],4,FALSE))*Transactions[[#This Row],[Quantity Sold]],"-")</f>
        <v>120</v>
      </c>
      <c r="R285" s="31">
        <f>IFERROR(Transactions[[#This Row],[Net of Sale]]-Transactions[[#This Row],[COGS]],"-")</f>
        <v>24</v>
      </c>
      <c r="S285" s="31">
        <f>IFERROR(Transactions[[#This Row],[COGS]]*Assumptions!$C$1,"-")</f>
        <v>12</v>
      </c>
      <c r="T285" s="31">
        <f>IFERROR(Transactions[[#This Row],[Output VAT(Liability)]]-Transactions[[#This Row],[Input VAT (Assets)]],"-")</f>
        <v>2.4000000000000004</v>
      </c>
    </row>
    <row r="286" spans="2:20" x14ac:dyDescent="0.3">
      <c r="B286" s="55">
        <v>45808</v>
      </c>
      <c r="C286" s="50">
        <f>MONTH(Transactions[[#This Row],[Date]])</f>
        <v>5</v>
      </c>
      <c r="D286" s="50" t="s">
        <v>214</v>
      </c>
      <c r="E286" s="50" t="s">
        <v>13</v>
      </c>
      <c r="F286" s="33" t="s">
        <v>38</v>
      </c>
      <c r="G286" s="33" t="s">
        <v>106</v>
      </c>
      <c r="H286" s="33" t="s">
        <v>171</v>
      </c>
      <c r="I286" s="33">
        <v>20</v>
      </c>
      <c r="J286" s="24">
        <f>IFERROR(VLOOKUP(Transactions[[#This Row],[Product/ Service Name]],Products[[Product/ Service Name]:[Unit Sales Price]],10,FALSE),"-")</f>
        <v>60</v>
      </c>
      <c r="K286" s="27">
        <f>IFERROR(Transactions[[#This Row],[Unit Price]]*Transactions[[#This Row],[Quantity Sold]],"-")</f>
        <v>1200</v>
      </c>
      <c r="L286" s="31">
        <f>IFERROR(Transactions[[#This Row],[Net of Sale]]*Assumptions!$C$1,"-")</f>
        <v>120</v>
      </c>
      <c r="M286" s="31">
        <f>IFERROR(Transactions[[#This Row],[Net of Sale]]*(1+Assumptions!$C$1),"-")</f>
        <v>1320</v>
      </c>
      <c r="N286" s="33" t="s">
        <v>190</v>
      </c>
      <c r="O286" s="35" t="s">
        <v>184</v>
      </c>
      <c r="P286" s="33" t="s">
        <v>191</v>
      </c>
      <c r="Q286" s="31">
        <f>IFERROR((VLOOKUP(Transactions[[#This Row],[Product/ Service Name]],Products[[Product/ Service Name]:[Unit Sales Price]],4,FALSE))*Transactions[[#This Row],[Quantity Sold]],"-")</f>
        <v>1000</v>
      </c>
      <c r="R286" s="31">
        <f>IFERROR(Transactions[[#This Row],[Net of Sale]]-Transactions[[#This Row],[COGS]],"-")</f>
        <v>200</v>
      </c>
      <c r="S286" s="31">
        <f>IFERROR(Transactions[[#This Row],[COGS]]*Assumptions!$C$1,"-")</f>
        <v>100</v>
      </c>
      <c r="T286" s="31">
        <f>IFERROR(Transactions[[#This Row],[Output VAT(Liability)]]-Transactions[[#This Row],[Input VAT (Assets)]],"-")</f>
        <v>20</v>
      </c>
    </row>
    <row r="287" spans="2:20" x14ac:dyDescent="0.3">
      <c r="B287" s="55">
        <v>45810</v>
      </c>
      <c r="C287" s="50">
        <f>MONTH(Transactions[[#This Row],[Date]])</f>
        <v>6</v>
      </c>
      <c r="D287" s="50" t="s">
        <v>214</v>
      </c>
      <c r="E287" s="50" t="s">
        <v>13</v>
      </c>
      <c r="F287" s="33" t="s">
        <v>39</v>
      </c>
      <c r="G287" s="33" t="s">
        <v>106</v>
      </c>
      <c r="H287" s="33" t="s">
        <v>172</v>
      </c>
      <c r="I287" s="33">
        <v>20</v>
      </c>
      <c r="J287" s="24">
        <f>IFERROR(VLOOKUP(Transactions[[#This Row],[Product/ Service Name]],Products[[Product/ Service Name]:[Unit Sales Price]],10,FALSE),"-")</f>
        <v>55.199999999999996</v>
      </c>
      <c r="K287" s="27">
        <f>IFERROR(Transactions[[#This Row],[Unit Price]]*Transactions[[#This Row],[Quantity Sold]],"-")</f>
        <v>1104</v>
      </c>
      <c r="L287" s="31">
        <f>IFERROR(Transactions[[#This Row],[Net of Sale]]*Assumptions!$C$1,"-")</f>
        <v>110.4</v>
      </c>
      <c r="M287" s="31">
        <f>IFERROR(Transactions[[#This Row],[Net of Sale]]*(1+Assumptions!$C$1),"-")</f>
        <v>1214.4000000000001</v>
      </c>
      <c r="N287" s="33" t="s">
        <v>190</v>
      </c>
      <c r="O287" s="35" t="s">
        <v>183</v>
      </c>
      <c r="P287" s="33" t="s">
        <v>192</v>
      </c>
      <c r="Q287" s="31">
        <f>IFERROR((VLOOKUP(Transactions[[#This Row],[Product/ Service Name]],Products[[Product/ Service Name]:[Unit Sales Price]],4,FALSE))*Transactions[[#This Row],[Quantity Sold]],"-")</f>
        <v>920</v>
      </c>
      <c r="R287" s="31">
        <f>IFERROR(Transactions[[#This Row],[Net of Sale]]-Transactions[[#This Row],[COGS]],"-")</f>
        <v>184</v>
      </c>
      <c r="S287" s="31">
        <f>IFERROR(Transactions[[#This Row],[COGS]]*Assumptions!$C$1,"-")</f>
        <v>92</v>
      </c>
      <c r="T287" s="31">
        <f>IFERROR(Transactions[[#This Row],[Output VAT(Liability)]]-Transactions[[#This Row],[Input VAT (Assets)]],"-")</f>
        <v>18.400000000000006</v>
      </c>
    </row>
    <row r="288" spans="2:20" x14ac:dyDescent="0.3">
      <c r="B288" s="55">
        <v>45810</v>
      </c>
      <c r="C288" s="50">
        <f>MONTH(Transactions[[#This Row],[Date]])</f>
        <v>6</v>
      </c>
      <c r="D288" s="50" t="s">
        <v>214</v>
      </c>
      <c r="E288" s="50" t="s">
        <v>13</v>
      </c>
      <c r="F288" s="33" t="s">
        <v>40</v>
      </c>
      <c r="G288" s="33" t="s">
        <v>106</v>
      </c>
      <c r="H288" s="33" t="s">
        <v>167</v>
      </c>
      <c r="I288" s="33">
        <v>20</v>
      </c>
      <c r="J288" s="24">
        <f>IFERROR(VLOOKUP(Transactions[[#This Row],[Product/ Service Name]],Products[[Product/ Service Name]:[Unit Sales Price]],10,FALSE),"-")</f>
        <v>26.4</v>
      </c>
      <c r="K288" s="27">
        <f>IFERROR(Transactions[[#This Row],[Unit Price]]*Transactions[[#This Row],[Quantity Sold]],"-")</f>
        <v>528</v>
      </c>
      <c r="L288" s="31">
        <f>IFERROR(Transactions[[#This Row],[Net of Sale]]*Assumptions!$C$1,"-")</f>
        <v>52.800000000000004</v>
      </c>
      <c r="M288" s="31">
        <f>IFERROR(Transactions[[#This Row],[Net of Sale]]*(1+Assumptions!$C$1),"-")</f>
        <v>580.80000000000007</v>
      </c>
      <c r="N288" s="33" t="s">
        <v>190</v>
      </c>
      <c r="O288" s="35" t="s">
        <v>185</v>
      </c>
      <c r="P288" s="33" t="s">
        <v>192</v>
      </c>
      <c r="Q288" s="31">
        <f>IFERROR((VLOOKUP(Transactions[[#This Row],[Product/ Service Name]],Products[[Product/ Service Name]:[Unit Sales Price]],4,FALSE))*Transactions[[#This Row],[Quantity Sold]],"-")</f>
        <v>440</v>
      </c>
      <c r="R288" s="31">
        <f>IFERROR(Transactions[[#This Row],[Net of Sale]]-Transactions[[#This Row],[COGS]],"-")</f>
        <v>88</v>
      </c>
      <c r="S288" s="31">
        <f>IFERROR(Transactions[[#This Row],[COGS]]*Assumptions!$C$1,"-")</f>
        <v>44</v>
      </c>
      <c r="T288" s="31">
        <f>IFERROR(Transactions[[#This Row],[Output VAT(Liability)]]-Transactions[[#This Row],[Input VAT (Assets)]],"-")</f>
        <v>8.8000000000000043</v>
      </c>
    </row>
    <row r="289" spans="2:20" x14ac:dyDescent="0.3">
      <c r="B289" s="55">
        <v>45810</v>
      </c>
      <c r="C289" s="50">
        <f>MONTH(Transactions[[#This Row],[Date]])</f>
        <v>6</v>
      </c>
      <c r="D289" s="50" t="s">
        <v>214</v>
      </c>
      <c r="E289" s="50" t="s">
        <v>13</v>
      </c>
      <c r="F289" s="33" t="s">
        <v>41</v>
      </c>
      <c r="G289" s="33" t="s">
        <v>106</v>
      </c>
      <c r="H289" s="33" t="s">
        <v>168</v>
      </c>
      <c r="I289" s="33">
        <v>20</v>
      </c>
      <c r="J289" s="24">
        <f>IFERROR(VLOOKUP(Transactions[[#This Row],[Product/ Service Name]],Products[[Product/ Service Name]:[Unit Sales Price]],10,FALSE),"-")</f>
        <v>25.2</v>
      </c>
      <c r="K289" s="27">
        <f>IFERROR(Transactions[[#This Row],[Unit Price]]*Transactions[[#This Row],[Quantity Sold]],"-")</f>
        <v>504</v>
      </c>
      <c r="L289" s="31">
        <f>IFERROR(Transactions[[#This Row],[Net of Sale]]*Assumptions!$C$1,"-")</f>
        <v>50.400000000000006</v>
      </c>
      <c r="M289" s="31">
        <f>IFERROR(Transactions[[#This Row],[Net of Sale]]*(1+Assumptions!$C$1),"-")</f>
        <v>554.40000000000009</v>
      </c>
      <c r="N289" s="33" t="s">
        <v>190</v>
      </c>
      <c r="O289" s="35" t="s">
        <v>181</v>
      </c>
      <c r="P289" s="33" t="s">
        <v>191</v>
      </c>
      <c r="Q289" s="31">
        <f>IFERROR((VLOOKUP(Transactions[[#This Row],[Product/ Service Name]],Products[[Product/ Service Name]:[Unit Sales Price]],4,FALSE))*Transactions[[#This Row],[Quantity Sold]],"-")</f>
        <v>420</v>
      </c>
      <c r="R289" s="31">
        <f>IFERROR(Transactions[[#This Row],[Net of Sale]]-Transactions[[#This Row],[COGS]],"-")</f>
        <v>84</v>
      </c>
      <c r="S289" s="31">
        <f>IFERROR(Transactions[[#This Row],[COGS]]*Assumptions!$C$1,"-")</f>
        <v>42</v>
      </c>
      <c r="T289" s="31">
        <f>IFERROR(Transactions[[#This Row],[Output VAT(Liability)]]-Transactions[[#This Row],[Input VAT (Assets)]],"-")</f>
        <v>8.4000000000000057</v>
      </c>
    </row>
    <row r="290" spans="2:20" x14ac:dyDescent="0.3">
      <c r="B290" s="55">
        <v>45811</v>
      </c>
      <c r="C290" s="50">
        <f>MONTH(Transactions[[#This Row],[Date]])</f>
        <v>6</v>
      </c>
      <c r="D290" s="50" t="s">
        <v>214</v>
      </c>
      <c r="E290" s="50" t="s">
        <v>13</v>
      </c>
      <c r="F290" s="33" t="s">
        <v>42</v>
      </c>
      <c r="G290" s="33" t="s">
        <v>106</v>
      </c>
      <c r="H290" s="33" t="s">
        <v>169</v>
      </c>
      <c r="I290" s="33">
        <v>20</v>
      </c>
      <c r="J290" s="24">
        <f>IFERROR(VLOOKUP(Transactions[[#This Row],[Product/ Service Name]],Products[[Product/ Service Name]:[Unit Sales Price]],10,FALSE),"-")</f>
        <v>18</v>
      </c>
      <c r="K290" s="27">
        <f>IFERROR(Transactions[[#This Row],[Unit Price]]*Transactions[[#This Row],[Quantity Sold]],"-")</f>
        <v>360</v>
      </c>
      <c r="L290" s="31">
        <f>IFERROR(Transactions[[#This Row],[Net of Sale]]*Assumptions!$C$1,"-")</f>
        <v>36</v>
      </c>
      <c r="M290" s="31">
        <f>IFERROR(Transactions[[#This Row],[Net of Sale]]*(1+Assumptions!$C$1),"-")</f>
        <v>396.00000000000006</v>
      </c>
      <c r="N290" s="33" t="s">
        <v>190</v>
      </c>
      <c r="O290" s="35" t="s">
        <v>183</v>
      </c>
      <c r="P290" s="33" t="s">
        <v>191</v>
      </c>
      <c r="Q290" s="31">
        <f>IFERROR((VLOOKUP(Transactions[[#This Row],[Product/ Service Name]],Products[[Product/ Service Name]:[Unit Sales Price]],4,FALSE))*Transactions[[#This Row],[Quantity Sold]],"-")</f>
        <v>300</v>
      </c>
      <c r="R290" s="31">
        <f>IFERROR(Transactions[[#This Row],[Net of Sale]]-Transactions[[#This Row],[COGS]],"-")</f>
        <v>60</v>
      </c>
      <c r="S290" s="31">
        <f>IFERROR(Transactions[[#This Row],[COGS]]*Assumptions!$C$1,"-")</f>
        <v>30</v>
      </c>
      <c r="T290" s="31">
        <f>IFERROR(Transactions[[#This Row],[Output VAT(Liability)]]-Transactions[[#This Row],[Input VAT (Assets)]],"-")</f>
        <v>6</v>
      </c>
    </row>
    <row r="291" spans="2:20" x14ac:dyDescent="0.3">
      <c r="B291" s="55">
        <v>45811</v>
      </c>
      <c r="C291" s="50">
        <f>MONTH(Transactions[[#This Row],[Date]])</f>
        <v>6</v>
      </c>
      <c r="D291" s="50" t="s">
        <v>214</v>
      </c>
      <c r="E291" s="50" t="s">
        <v>13</v>
      </c>
      <c r="F291" s="33" t="s">
        <v>43</v>
      </c>
      <c r="G291" s="33" t="s">
        <v>106</v>
      </c>
      <c r="H291" s="33" t="s">
        <v>170</v>
      </c>
      <c r="I291" s="33">
        <v>20</v>
      </c>
      <c r="J291" s="24">
        <f>IFERROR(VLOOKUP(Transactions[[#This Row],[Product/ Service Name]],Products[[Product/ Service Name]:[Unit Sales Price]],10,FALSE),"-")</f>
        <v>10.799999999999999</v>
      </c>
      <c r="K291" s="27">
        <f>IFERROR(Transactions[[#This Row],[Unit Price]]*Transactions[[#This Row],[Quantity Sold]],"-")</f>
        <v>215.99999999999997</v>
      </c>
      <c r="L291" s="31">
        <f>IFERROR(Transactions[[#This Row],[Net of Sale]]*Assumptions!$C$1,"-")</f>
        <v>21.599999999999998</v>
      </c>
      <c r="M291" s="31">
        <f>IFERROR(Transactions[[#This Row],[Net of Sale]]*(1+Assumptions!$C$1),"-")</f>
        <v>237.6</v>
      </c>
      <c r="N291" s="33" t="s">
        <v>190</v>
      </c>
      <c r="O291" s="35" t="s">
        <v>177</v>
      </c>
      <c r="P291" s="33" t="s">
        <v>191</v>
      </c>
      <c r="Q291" s="31">
        <f>IFERROR((VLOOKUP(Transactions[[#This Row],[Product/ Service Name]],Products[[Product/ Service Name]:[Unit Sales Price]],4,FALSE))*Transactions[[#This Row],[Quantity Sold]],"-")</f>
        <v>180</v>
      </c>
      <c r="R291" s="31">
        <f>IFERROR(Transactions[[#This Row],[Net of Sale]]-Transactions[[#This Row],[COGS]],"-")</f>
        <v>35.999999999999972</v>
      </c>
      <c r="S291" s="31">
        <f>IFERROR(Transactions[[#This Row],[COGS]]*Assumptions!$C$1,"-")</f>
        <v>18</v>
      </c>
      <c r="T291" s="31">
        <f>IFERROR(Transactions[[#This Row],[Output VAT(Liability)]]-Transactions[[#This Row],[Input VAT (Assets)]],"-")</f>
        <v>3.5999999999999979</v>
      </c>
    </row>
    <row r="292" spans="2:20" x14ac:dyDescent="0.3">
      <c r="B292" s="55">
        <v>45811</v>
      </c>
      <c r="C292" s="50">
        <f>MONTH(Transactions[[#This Row],[Date]])</f>
        <v>6</v>
      </c>
      <c r="D292" s="50" t="s">
        <v>214</v>
      </c>
      <c r="E292" s="50" t="s">
        <v>13</v>
      </c>
      <c r="F292" s="33" t="s">
        <v>44</v>
      </c>
      <c r="G292" s="33" t="s">
        <v>106</v>
      </c>
      <c r="H292" s="33" t="s">
        <v>171</v>
      </c>
      <c r="I292" s="33">
        <v>20</v>
      </c>
      <c r="J292" s="24">
        <f>IFERROR(VLOOKUP(Transactions[[#This Row],[Product/ Service Name]],Products[[Product/ Service Name]:[Unit Sales Price]],10,FALSE),"-")</f>
        <v>9.6</v>
      </c>
      <c r="K292" s="27">
        <f>IFERROR(Transactions[[#This Row],[Unit Price]]*Transactions[[#This Row],[Quantity Sold]],"-")</f>
        <v>192</v>
      </c>
      <c r="L292" s="31">
        <f>IFERROR(Transactions[[#This Row],[Net of Sale]]*Assumptions!$C$1,"-")</f>
        <v>19.200000000000003</v>
      </c>
      <c r="M292" s="31">
        <f>IFERROR(Transactions[[#This Row],[Net of Sale]]*(1+Assumptions!$C$1),"-")</f>
        <v>211.20000000000002</v>
      </c>
      <c r="N292" s="33" t="s">
        <v>189</v>
      </c>
      <c r="O292" s="35" t="s">
        <v>184</v>
      </c>
      <c r="P292" s="33" t="s">
        <v>191</v>
      </c>
      <c r="Q292" s="31">
        <f>IFERROR((VLOOKUP(Transactions[[#This Row],[Product/ Service Name]],Products[[Product/ Service Name]:[Unit Sales Price]],4,FALSE))*Transactions[[#This Row],[Quantity Sold]],"-")</f>
        <v>160</v>
      </c>
      <c r="R292" s="31">
        <f>IFERROR(Transactions[[#This Row],[Net of Sale]]-Transactions[[#This Row],[COGS]],"-")</f>
        <v>32</v>
      </c>
      <c r="S292" s="31">
        <f>IFERROR(Transactions[[#This Row],[COGS]]*Assumptions!$C$1,"-")</f>
        <v>16</v>
      </c>
      <c r="T292" s="31">
        <f>IFERROR(Transactions[[#This Row],[Output VAT(Liability)]]-Transactions[[#This Row],[Input VAT (Assets)]],"-")</f>
        <v>3.2000000000000028</v>
      </c>
    </row>
    <row r="293" spans="2:20" x14ac:dyDescent="0.3">
      <c r="B293" s="55">
        <v>45811</v>
      </c>
      <c r="C293" s="50">
        <f>MONTH(Transactions[[#This Row],[Date]])</f>
        <v>6</v>
      </c>
      <c r="D293" s="50" t="s">
        <v>214</v>
      </c>
      <c r="E293" s="50" t="s">
        <v>13</v>
      </c>
      <c r="F293" s="33" t="s">
        <v>45</v>
      </c>
      <c r="G293" s="33" t="s">
        <v>106</v>
      </c>
      <c r="H293" s="33" t="s">
        <v>172</v>
      </c>
      <c r="I293" s="33">
        <v>20</v>
      </c>
      <c r="J293" s="24">
        <f>IFERROR(VLOOKUP(Transactions[[#This Row],[Product/ Service Name]],Products[[Product/ Service Name]:[Unit Sales Price]],10,FALSE),"-")</f>
        <v>4.8</v>
      </c>
      <c r="K293" s="27">
        <f>IFERROR(Transactions[[#This Row],[Unit Price]]*Transactions[[#This Row],[Quantity Sold]],"-")</f>
        <v>96</v>
      </c>
      <c r="L293" s="31">
        <f>IFERROR(Transactions[[#This Row],[Net of Sale]]*Assumptions!$C$1,"-")</f>
        <v>9.6000000000000014</v>
      </c>
      <c r="M293" s="31">
        <f>IFERROR(Transactions[[#This Row],[Net of Sale]]*(1+Assumptions!$C$1),"-")</f>
        <v>105.60000000000001</v>
      </c>
      <c r="N293" s="33" t="s">
        <v>190</v>
      </c>
      <c r="O293" s="35" t="s">
        <v>178</v>
      </c>
      <c r="P293" s="33" t="s">
        <v>191</v>
      </c>
      <c r="Q293" s="31">
        <f>IFERROR((VLOOKUP(Transactions[[#This Row],[Product/ Service Name]],Products[[Product/ Service Name]:[Unit Sales Price]],4,FALSE))*Transactions[[#This Row],[Quantity Sold]],"-")</f>
        <v>80</v>
      </c>
      <c r="R293" s="31">
        <f>IFERROR(Transactions[[#This Row],[Net of Sale]]-Transactions[[#This Row],[COGS]],"-")</f>
        <v>16</v>
      </c>
      <c r="S293" s="31">
        <f>IFERROR(Transactions[[#This Row],[COGS]]*Assumptions!$C$1,"-")</f>
        <v>8</v>
      </c>
      <c r="T293" s="31">
        <f>IFERROR(Transactions[[#This Row],[Output VAT(Liability)]]-Transactions[[#This Row],[Input VAT (Assets)]],"-")</f>
        <v>1.6000000000000014</v>
      </c>
    </row>
    <row r="294" spans="2:20" x14ac:dyDescent="0.3">
      <c r="B294" s="55">
        <v>45811</v>
      </c>
      <c r="C294" s="50">
        <f>MONTH(Transactions[[#This Row],[Date]])</f>
        <v>6</v>
      </c>
      <c r="D294" s="50" t="s">
        <v>214</v>
      </c>
      <c r="E294" s="50" t="s">
        <v>13</v>
      </c>
      <c r="F294" s="33" t="s">
        <v>46</v>
      </c>
      <c r="G294" s="33" t="s">
        <v>106</v>
      </c>
      <c r="H294" s="33" t="s">
        <v>167</v>
      </c>
      <c r="I294" s="33">
        <v>20</v>
      </c>
      <c r="J294" s="24">
        <f>IFERROR(VLOOKUP(Transactions[[#This Row],[Product/ Service Name]],Products[[Product/ Service Name]:[Unit Sales Price]],10,FALSE),"-")</f>
        <v>3</v>
      </c>
      <c r="K294" s="27">
        <f>IFERROR(Transactions[[#This Row],[Unit Price]]*Transactions[[#This Row],[Quantity Sold]],"-")</f>
        <v>60</v>
      </c>
      <c r="L294" s="31">
        <f>IFERROR(Transactions[[#This Row],[Net of Sale]]*Assumptions!$C$1,"-")</f>
        <v>6</v>
      </c>
      <c r="M294" s="31">
        <f>IFERROR(Transactions[[#This Row],[Net of Sale]]*(1+Assumptions!$C$1),"-")</f>
        <v>66</v>
      </c>
      <c r="N294" s="33" t="s">
        <v>186</v>
      </c>
      <c r="O294" s="35" t="s">
        <v>183</v>
      </c>
      <c r="P294" s="33" t="s">
        <v>192</v>
      </c>
      <c r="Q294" s="31">
        <f>IFERROR((VLOOKUP(Transactions[[#This Row],[Product/ Service Name]],Products[[Product/ Service Name]:[Unit Sales Price]],4,FALSE))*Transactions[[#This Row],[Quantity Sold]],"-")</f>
        <v>50</v>
      </c>
      <c r="R294" s="31">
        <f>IFERROR(Transactions[[#This Row],[Net of Sale]]-Transactions[[#This Row],[COGS]],"-")</f>
        <v>10</v>
      </c>
      <c r="S294" s="31">
        <f>IFERROR(Transactions[[#This Row],[COGS]]*Assumptions!$C$1,"-")</f>
        <v>5</v>
      </c>
      <c r="T294" s="31">
        <f>IFERROR(Transactions[[#This Row],[Output VAT(Liability)]]-Transactions[[#This Row],[Input VAT (Assets)]],"-")</f>
        <v>1</v>
      </c>
    </row>
    <row r="295" spans="2:20" x14ac:dyDescent="0.3">
      <c r="B295" s="55">
        <v>45813</v>
      </c>
      <c r="C295" s="50">
        <f>MONTH(Transactions[[#This Row],[Date]])</f>
        <v>6</v>
      </c>
      <c r="D295" s="50" t="s">
        <v>214</v>
      </c>
      <c r="E295" s="50" t="s">
        <v>13</v>
      </c>
      <c r="F295" s="33" t="s">
        <v>47</v>
      </c>
      <c r="G295" s="33" t="s">
        <v>106</v>
      </c>
      <c r="H295" s="33" t="s">
        <v>168</v>
      </c>
      <c r="I295" s="33">
        <v>20</v>
      </c>
      <c r="J295" s="24">
        <f>IFERROR(VLOOKUP(Transactions[[#This Row],[Product/ Service Name]],Products[[Product/ Service Name]:[Unit Sales Price]],10,FALSE),"-")</f>
        <v>48</v>
      </c>
      <c r="K295" s="27">
        <f>IFERROR(Transactions[[#This Row],[Unit Price]]*Transactions[[#This Row],[Quantity Sold]],"-")</f>
        <v>960</v>
      </c>
      <c r="L295" s="31">
        <f>IFERROR(Transactions[[#This Row],[Net of Sale]]*Assumptions!$C$1,"-")</f>
        <v>96</v>
      </c>
      <c r="M295" s="31">
        <f>IFERROR(Transactions[[#This Row],[Net of Sale]]*(1+Assumptions!$C$1),"-")</f>
        <v>1056</v>
      </c>
      <c r="N295" s="33" t="s">
        <v>186</v>
      </c>
      <c r="O295" s="35" t="s">
        <v>179</v>
      </c>
      <c r="P295" s="33" t="s">
        <v>192</v>
      </c>
      <c r="Q295" s="31">
        <f>IFERROR((VLOOKUP(Transactions[[#This Row],[Product/ Service Name]],Products[[Product/ Service Name]:[Unit Sales Price]],4,FALSE))*Transactions[[#This Row],[Quantity Sold]],"-")</f>
        <v>800</v>
      </c>
      <c r="R295" s="31">
        <f>IFERROR(Transactions[[#This Row],[Net of Sale]]-Transactions[[#This Row],[COGS]],"-")</f>
        <v>160</v>
      </c>
      <c r="S295" s="31">
        <f>IFERROR(Transactions[[#This Row],[COGS]]*Assumptions!$C$1,"-")</f>
        <v>80</v>
      </c>
      <c r="T295" s="31">
        <f>IFERROR(Transactions[[#This Row],[Output VAT(Liability)]]-Transactions[[#This Row],[Input VAT (Assets)]],"-")</f>
        <v>16</v>
      </c>
    </row>
    <row r="296" spans="2:20" x14ac:dyDescent="0.3">
      <c r="B296" s="55">
        <v>45813</v>
      </c>
      <c r="C296" s="50">
        <f>MONTH(Transactions[[#This Row],[Date]])</f>
        <v>6</v>
      </c>
      <c r="D296" s="50" t="s">
        <v>214</v>
      </c>
      <c r="E296" s="50" t="s">
        <v>13</v>
      </c>
      <c r="F296" s="33" t="s">
        <v>48</v>
      </c>
      <c r="G296" s="33" t="s">
        <v>106</v>
      </c>
      <c r="H296" s="33" t="s">
        <v>169</v>
      </c>
      <c r="I296" s="33">
        <v>20</v>
      </c>
      <c r="J296" s="24">
        <f>IFERROR(VLOOKUP(Transactions[[#This Row],[Product/ Service Name]],Products[[Product/ Service Name]:[Unit Sales Price]],10,FALSE),"-")</f>
        <v>15.6</v>
      </c>
      <c r="K296" s="27">
        <f>IFERROR(Transactions[[#This Row],[Unit Price]]*Transactions[[#This Row],[Quantity Sold]],"-")</f>
        <v>312</v>
      </c>
      <c r="L296" s="31">
        <f>IFERROR(Transactions[[#This Row],[Net of Sale]]*Assumptions!$C$1,"-")</f>
        <v>31.200000000000003</v>
      </c>
      <c r="M296" s="31">
        <f>IFERROR(Transactions[[#This Row],[Net of Sale]]*(1+Assumptions!$C$1),"-")</f>
        <v>343.20000000000005</v>
      </c>
      <c r="N296" s="33" t="s">
        <v>186</v>
      </c>
      <c r="O296" s="35" t="s">
        <v>182</v>
      </c>
      <c r="P296" s="33" t="s">
        <v>191</v>
      </c>
      <c r="Q296" s="31">
        <f>IFERROR((VLOOKUP(Transactions[[#This Row],[Product/ Service Name]],Products[[Product/ Service Name]:[Unit Sales Price]],4,FALSE))*Transactions[[#This Row],[Quantity Sold]],"-")</f>
        <v>260</v>
      </c>
      <c r="R296" s="31">
        <f>IFERROR(Transactions[[#This Row],[Net of Sale]]-Transactions[[#This Row],[COGS]],"-")</f>
        <v>52</v>
      </c>
      <c r="S296" s="31">
        <f>IFERROR(Transactions[[#This Row],[COGS]]*Assumptions!$C$1,"-")</f>
        <v>26</v>
      </c>
      <c r="T296" s="31">
        <f>IFERROR(Transactions[[#This Row],[Output VAT(Liability)]]-Transactions[[#This Row],[Input VAT (Assets)]],"-")</f>
        <v>5.2000000000000028</v>
      </c>
    </row>
    <row r="297" spans="2:20" x14ac:dyDescent="0.3">
      <c r="B297" s="55">
        <v>45813</v>
      </c>
      <c r="C297" s="50">
        <f>MONTH(Transactions[[#This Row],[Date]])</f>
        <v>6</v>
      </c>
      <c r="D297" s="50" t="s">
        <v>214</v>
      </c>
      <c r="E297" s="50" t="s">
        <v>13</v>
      </c>
      <c r="F297" s="33" t="s">
        <v>49</v>
      </c>
      <c r="G297" s="33" t="s">
        <v>106</v>
      </c>
      <c r="H297" s="33" t="s">
        <v>170</v>
      </c>
      <c r="I297" s="33">
        <v>20</v>
      </c>
      <c r="J297" s="24">
        <f>IFERROR(VLOOKUP(Transactions[[#This Row],[Product/ Service Name]],Products[[Product/ Service Name]:[Unit Sales Price]],10,FALSE),"-")</f>
        <v>18</v>
      </c>
      <c r="K297" s="27">
        <f>IFERROR(Transactions[[#This Row],[Unit Price]]*Transactions[[#This Row],[Quantity Sold]],"-")</f>
        <v>360</v>
      </c>
      <c r="L297" s="31">
        <f>IFERROR(Transactions[[#This Row],[Net of Sale]]*Assumptions!$C$1,"-")</f>
        <v>36</v>
      </c>
      <c r="M297" s="31">
        <f>IFERROR(Transactions[[#This Row],[Net of Sale]]*(1+Assumptions!$C$1),"-")</f>
        <v>396.00000000000006</v>
      </c>
      <c r="N297" s="33" t="s">
        <v>187</v>
      </c>
      <c r="O297" s="35" t="s">
        <v>180</v>
      </c>
      <c r="P297" s="33" t="s">
        <v>191</v>
      </c>
      <c r="Q297" s="31">
        <f>IFERROR((VLOOKUP(Transactions[[#This Row],[Product/ Service Name]],Products[[Product/ Service Name]:[Unit Sales Price]],4,FALSE))*Transactions[[#This Row],[Quantity Sold]],"-")</f>
        <v>300</v>
      </c>
      <c r="R297" s="31">
        <f>IFERROR(Transactions[[#This Row],[Net of Sale]]-Transactions[[#This Row],[COGS]],"-")</f>
        <v>60</v>
      </c>
      <c r="S297" s="31">
        <f>IFERROR(Transactions[[#This Row],[COGS]]*Assumptions!$C$1,"-")</f>
        <v>30</v>
      </c>
      <c r="T297" s="31">
        <f>IFERROR(Transactions[[#This Row],[Output VAT(Liability)]]-Transactions[[#This Row],[Input VAT (Assets)]],"-")</f>
        <v>6</v>
      </c>
    </row>
    <row r="298" spans="2:20" x14ac:dyDescent="0.3">
      <c r="B298" s="55">
        <v>45814</v>
      </c>
      <c r="C298" s="50">
        <f>MONTH(Transactions[[#This Row],[Date]])</f>
        <v>6</v>
      </c>
      <c r="D298" s="50" t="s">
        <v>214</v>
      </c>
      <c r="E298" s="50" t="s">
        <v>13</v>
      </c>
      <c r="F298" s="33" t="s">
        <v>86</v>
      </c>
      <c r="G298" s="33" t="s">
        <v>106</v>
      </c>
      <c r="H298" s="33" t="s">
        <v>171</v>
      </c>
      <c r="I298" s="33">
        <v>20</v>
      </c>
      <c r="J298" s="24">
        <f>IFERROR(VLOOKUP(Transactions[[#This Row],[Product/ Service Name]],Products[[Product/ Service Name]:[Unit Sales Price]],10,FALSE),"-")</f>
        <v>36</v>
      </c>
      <c r="K298" s="27">
        <f>IFERROR(Transactions[[#This Row],[Unit Price]]*Transactions[[#This Row],[Quantity Sold]],"-")</f>
        <v>720</v>
      </c>
      <c r="L298" s="31">
        <f>IFERROR(Transactions[[#This Row],[Net of Sale]]*Assumptions!$C$1,"-")</f>
        <v>72</v>
      </c>
      <c r="M298" s="31">
        <f>IFERROR(Transactions[[#This Row],[Net of Sale]]*(1+Assumptions!$C$1),"-")</f>
        <v>792.00000000000011</v>
      </c>
      <c r="N298" s="33" t="s">
        <v>187</v>
      </c>
      <c r="O298" s="35" t="s">
        <v>181</v>
      </c>
      <c r="P298" s="33" t="s">
        <v>191</v>
      </c>
      <c r="Q298" s="31">
        <f>IFERROR((VLOOKUP(Transactions[[#This Row],[Product/ Service Name]],Products[[Product/ Service Name]:[Unit Sales Price]],4,FALSE))*Transactions[[#This Row],[Quantity Sold]],"-")</f>
        <v>600</v>
      </c>
      <c r="R298" s="31">
        <f>IFERROR(Transactions[[#This Row],[Net of Sale]]-Transactions[[#This Row],[COGS]],"-")</f>
        <v>120</v>
      </c>
      <c r="S298" s="31">
        <f>IFERROR(Transactions[[#This Row],[COGS]]*Assumptions!$C$1,"-")</f>
        <v>60</v>
      </c>
      <c r="T298" s="31">
        <f>IFERROR(Transactions[[#This Row],[Output VAT(Liability)]]-Transactions[[#This Row],[Input VAT (Assets)]],"-")</f>
        <v>12</v>
      </c>
    </row>
    <row r="299" spans="2:20" x14ac:dyDescent="0.3">
      <c r="B299" s="55">
        <v>45814</v>
      </c>
      <c r="C299" s="50">
        <f>MONTH(Transactions[[#This Row],[Date]])</f>
        <v>6</v>
      </c>
      <c r="D299" s="50" t="s">
        <v>214</v>
      </c>
      <c r="E299" s="50" t="s">
        <v>14</v>
      </c>
      <c r="F299" s="33" t="s">
        <v>96</v>
      </c>
      <c r="G299" s="33" t="s">
        <v>106</v>
      </c>
      <c r="H299" s="33" t="s">
        <v>172</v>
      </c>
      <c r="I299" s="33">
        <v>20</v>
      </c>
      <c r="J299" s="24">
        <f>IFERROR(VLOOKUP(Transactions[[#This Row],[Product/ Service Name]],Products[[Product/ Service Name]:[Unit Sales Price]],10,FALSE),"-")</f>
        <v>24</v>
      </c>
      <c r="K299" s="27">
        <f>IFERROR(Transactions[[#This Row],[Unit Price]]*Transactions[[#This Row],[Quantity Sold]],"-")</f>
        <v>480</v>
      </c>
      <c r="L299" s="31">
        <f>IFERROR(Transactions[[#This Row],[Net of Sale]]*Assumptions!$C$1,"-")</f>
        <v>48</v>
      </c>
      <c r="M299" s="31">
        <f>IFERROR(Transactions[[#This Row],[Net of Sale]]*(1+Assumptions!$C$1),"-")</f>
        <v>528</v>
      </c>
      <c r="N299" s="33" t="s">
        <v>188</v>
      </c>
      <c r="O299" s="35" t="s">
        <v>185</v>
      </c>
      <c r="P299" s="33" t="s">
        <v>191</v>
      </c>
      <c r="Q299" s="31">
        <f>IFERROR((VLOOKUP(Transactions[[#This Row],[Product/ Service Name]],Products[[Product/ Service Name]:[Unit Sales Price]],4,FALSE))*Transactions[[#This Row],[Quantity Sold]],"-")</f>
        <v>400</v>
      </c>
      <c r="R299" s="31">
        <f>IFERROR(Transactions[[#This Row],[Net of Sale]]-Transactions[[#This Row],[COGS]],"-")</f>
        <v>80</v>
      </c>
      <c r="S299" s="31">
        <f>IFERROR(Transactions[[#This Row],[COGS]]*Assumptions!$C$1,"-")</f>
        <v>40</v>
      </c>
      <c r="T299" s="31">
        <f>IFERROR(Transactions[[#This Row],[Output VAT(Liability)]]-Transactions[[#This Row],[Input VAT (Assets)]],"-")</f>
        <v>8</v>
      </c>
    </row>
    <row r="300" spans="2:20" x14ac:dyDescent="0.3">
      <c r="B300" s="55">
        <v>45814</v>
      </c>
      <c r="C300" s="50">
        <f>MONTH(Transactions[[#This Row],[Date]])</f>
        <v>6</v>
      </c>
      <c r="D300" s="50" t="s">
        <v>214</v>
      </c>
      <c r="E300" s="50" t="s">
        <v>14</v>
      </c>
      <c r="F300" s="33" t="s">
        <v>97</v>
      </c>
      <c r="G300" s="33" t="s">
        <v>106</v>
      </c>
      <c r="H300" s="33" t="s">
        <v>167</v>
      </c>
      <c r="I300" s="33">
        <v>20</v>
      </c>
      <c r="J300" s="24">
        <f>IFERROR(VLOOKUP(Transactions[[#This Row],[Product/ Service Name]],Products[[Product/ Service Name]:[Unit Sales Price]],10,FALSE),"-")</f>
        <v>24</v>
      </c>
      <c r="K300" s="27">
        <f>IFERROR(Transactions[[#This Row],[Unit Price]]*Transactions[[#This Row],[Quantity Sold]],"-")</f>
        <v>480</v>
      </c>
      <c r="L300" s="31">
        <f>IFERROR(Transactions[[#This Row],[Net of Sale]]*Assumptions!$C$1,"-")</f>
        <v>48</v>
      </c>
      <c r="M300" s="31">
        <f>IFERROR(Transactions[[#This Row],[Net of Sale]]*(1+Assumptions!$C$1),"-")</f>
        <v>528</v>
      </c>
      <c r="N300" s="33" t="s">
        <v>189</v>
      </c>
      <c r="O300" s="35" t="s">
        <v>177</v>
      </c>
      <c r="P300" s="33" t="s">
        <v>191</v>
      </c>
      <c r="Q300" s="31">
        <f>IFERROR((VLOOKUP(Transactions[[#This Row],[Product/ Service Name]],Products[[Product/ Service Name]:[Unit Sales Price]],4,FALSE))*Transactions[[#This Row],[Quantity Sold]],"-")</f>
        <v>400</v>
      </c>
      <c r="R300" s="31">
        <f>IFERROR(Transactions[[#This Row],[Net of Sale]]-Transactions[[#This Row],[COGS]],"-")</f>
        <v>80</v>
      </c>
      <c r="S300" s="31">
        <f>IFERROR(Transactions[[#This Row],[COGS]]*Assumptions!$C$1,"-")</f>
        <v>40</v>
      </c>
      <c r="T300" s="31">
        <f>IFERROR(Transactions[[#This Row],[Output VAT(Liability)]]-Transactions[[#This Row],[Input VAT (Assets)]],"-")</f>
        <v>8</v>
      </c>
    </row>
    <row r="301" spans="2:20" x14ac:dyDescent="0.3">
      <c r="B301" s="55">
        <v>45814</v>
      </c>
      <c r="C301" s="50">
        <f>MONTH(Transactions[[#This Row],[Date]])</f>
        <v>6</v>
      </c>
      <c r="D301" s="50" t="s">
        <v>214</v>
      </c>
      <c r="E301" s="50" t="s">
        <v>14</v>
      </c>
      <c r="F301" s="33" t="s">
        <v>98</v>
      </c>
      <c r="G301" s="33" t="s">
        <v>106</v>
      </c>
      <c r="H301" s="33" t="s">
        <v>168</v>
      </c>
      <c r="I301" s="33">
        <v>20</v>
      </c>
      <c r="J301" s="24">
        <f>IFERROR(VLOOKUP(Transactions[[#This Row],[Product/ Service Name]],Products[[Product/ Service Name]:[Unit Sales Price]],10,FALSE),"-")</f>
        <v>7.1999999999999993</v>
      </c>
      <c r="K301" s="27">
        <f>IFERROR(Transactions[[#This Row],[Unit Price]]*Transactions[[#This Row],[Quantity Sold]],"-")</f>
        <v>144</v>
      </c>
      <c r="L301" s="31">
        <f>IFERROR(Transactions[[#This Row],[Net of Sale]]*Assumptions!$C$1,"-")</f>
        <v>14.4</v>
      </c>
      <c r="M301" s="31">
        <f>IFERROR(Transactions[[#This Row],[Net of Sale]]*(1+Assumptions!$C$1),"-")</f>
        <v>158.4</v>
      </c>
      <c r="N301" s="33" t="s">
        <v>188</v>
      </c>
      <c r="O301" s="35" t="s">
        <v>179</v>
      </c>
      <c r="P301" s="33" t="s">
        <v>192</v>
      </c>
      <c r="Q301" s="31">
        <f>IFERROR((VLOOKUP(Transactions[[#This Row],[Product/ Service Name]],Products[[Product/ Service Name]:[Unit Sales Price]],4,FALSE))*Transactions[[#This Row],[Quantity Sold]],"-")</f>
        <v>120</v>
      </c>
      <c r="R301" s="31">
        <f>IFERROR(Transactions[[#This Row],[Net of Sale]]-Transactions[[#This Row],[COGS]],"-")</f>
        <v>24</v>
      </c>
      <c r="S301" s="31">
        <f>IFERROR(Transactions[[#This Row],[COGS]]*Assumptions!$C$1,"-")</f>
        <v>12</v>
      </c>
      <c r="T301" s="31">
        <f>IFERROR(Transactions[[#This Row],[Output VAT(Liability)]]-Transactions[[#This Row],[Input VAT (Assets)]],"-")</f>
        <v>2.4000000000000004</v>
      </c>
    </row>
    <row r="302" spans="2:20" x14ac:dyDescent="0.3">
      <c r="B302" s="55">
        <v>45815</v>
      </c>
      <c r="C302" s="50">
        <f>MONTH(Transactions[[#This Row],[Date]])</f>
        <v>6</v>
      </c>
      <c r="D302" s="50" t="s">
        <v>214</v>
      </c>
      <c r="E302" s="50" t="s">
        <v>14</v>
      </c>
      <c r="F302" s="33" t="s">
        <v>99</v>
      </c>
      <c r="G302" s="33" t="s">
        <v>106</v>
      </c>
      <c r="H302" s="33" t="s">
        <v>169</v>
      </c>
      <c r="I302" s="33">
        <v>20</v>
      </c>
      <c r="J302" s="24">
        <f>IFERROR(VLOOKUP(Transactions[[#This Row],[Product/ Service Name]],Products[[Product/ Service Name]:[Unit Sales Price]],10,FALSE),"-")</f>
        <v>7.1999999999999993</v>
      </c>
      <c r="K302" s="27">
        <f>IFERROR(Transactions[[#This Row],[Unit Price]]*Transactions[[#This Row],[Quantity Sold]],"-")</f>
        <v>144</v>
      </c>
      <c r="L302" s="31">
        <f>IFERROR(Transactions[[#This Row],[Net of Sale]]*Assumptions!$C$1,"-")</f>
        <v>14.4</v>
      </c>
      <c r="M302" s="31">
        <f>IFERROR(Transactions[[#This Row],[Net of Sale]]*(1+Assumptions!$C$1),"-")</f>
        <v>158.4</v>
      </c>
      <c r="N302" s="33" t="s">
        <v>188</v>
      </c>
      <c r="O302" s="35" t="s">
        <v>180</v>
      </c>
      <c r="P302" s="33" t="s">
        <v>192</v>
      </c>
      <c r="Q302" s="31">
        <f>IFERROR((VLOOKUP(Transactions[[#This Row],[Product/ Service Name]],Products[[Product/ Service Name]:[Unit Sales Price]],4,FALSE))*Transactions[[#This Row],[Quantity Sold]],"-")</f>
        <v>120</v>
      </c>
      <c r="R302" s="31">
        <f>IFERROR(Transactions[[#This Row],[Net of Sale]]-Transactions[[#This Row],[COGS]],"-")</f>
        <v>24</v>
      </c>
      <c r="S302" s="31">
        <f>IFERROR(Transactions[[#This Row],[COGS]]*Assumptions!$C$1,"-")</f>
        <v>12</v>
      </c>
      <c r="T302" s="31">
        <f>IFERROR(Transactions[[#This Row],[Output VAT(Liability)]]-Transactions[[#This Row],[Input VAT (Assets)]],"-")</f>
        <v>2.4000000000000004</v>
      </c>
    </row>
    <row r="303" spans="2:20" x14ac:dyDescent="0.3">
      <c r="B303" s="55">
        <v>45816</v>
      </c>
      <c r="C303" s="50">
        <f>MONTH(Transactions[[#This Row],[Date]])</f>
        <v>6</v>
      </c>
      <c r="D303" s="50" t="s">
        <v>214</v>
      </c>
      <c r="E303" s="50" t="s">
        <v>14</v>
      </c>
      <c r="F303" s="33" t="s">
        <v>100</v>
      </c>
      <c r="G303" s="33" t="s">
        <v>106</v>
      </c>
      <c r="H303" s="33" t="s">
        <v>170</v>
      </c>
      <c r="I303" s="33">
        <v>20</v>
      </c>
      <c r="J303" s="24">
        <f>IFERROR(VLOOKUP(Transactions[[#This Row],[Product/ Service Name]],Products[[Product/ Service Name]:[Unit Sales Price]],10,FALSE),"-")</f>
        <v>7.1999999999999993</v>
      </c>
      <c r="K303" s="27">
        <f>IFERROR(Transactions[[#This Row],[Unit Price]]*Transactions[[#This Row],[Quantity Sold]],"-")</f>
        <v>144</v>
      </c>
      <c r="L303" s="31">
        <f>IFERROR(Transactions[[#This Row],[Net of Sale]]*Assumptions!$C$1,"-")</f>
        <v>14.4</v>
      </c>
      <c r="M303" s="31">
        <f>IFERROR(Transactions[[#This Row],[Net of Sale]]*(1+Assumptions!$C$1),"-")</f>
        <v>158.4</v>
      </c>
      <c r="N303" s="33" t="s">
        <v>188</v>
      </c>
      <c r="O303" s="35" t="s">
        <v>185</v>
      </c>
      <c r="P303" s="33" t="s">
        <v>191</v>
      </c>
      <c r="Q303" s="31">
        <f>IFERROR((VLOOKUP(Transactions[[#This Row],[Product/ Service Name]],Products[[Product/ Service Name]:[Unit Sales Price]],4,FALSE))*Transactions[[#This Row],[Quantity Sold]],"-")</f>
        <v>120</v>
      </c>
      <c r="R303" s="31">
        <f>IFERROR(Transactions[[#This Row],[Net of Sale]]-Transactions[[#This Row],[COGS]],"-")</f>
        <v>24</v>
      </c>
      <c r="S303" s="31">
        <f>IFERROR(Transactions[[#This Row],[COGS]]*Assumptions!$C$1,"-")</f>
        <v>12</v>
      </c>
      <c r="T303" s="31">
        <f>IFERROR(Transactions[[#This Row],[Output VAT(Liability)]]-Transactions[[#This Row],[Input VAT (Assets)]],"-")</f>
        <v>2.4000000000000004</v>
      </c>
    </row>
    <row r="304" spans="2:20" x14ac:dyDescent="0.3">
      <c r="B304" s="55">
        <v>45816</v>
      </c>
      <c r="C304" s="50">
        <f>MONTH(Transactions[[#This Row],[Date]])</f>
        <v>6</v>
      </c>
      <c r="D304" s="50" t="s">
        <v>214</v>
      </c>
      <c r="E304" s="50" t="s">
        <v>14</v>
      </c>
      <c r="F304" s="33" t="s">
        <v>101</v>
      </c>
      <c r="G304" s="33" t="s">
        <v>106</v>
      </c>
      <c r="H304" s="33" t="s">
        <v>171</v>
      </c>
      <c r="I304" s="33">
        <v>20</v>
      </c>
      <c r="J304" s="24">
        <f>IFERROR(VLOOKUP(Transactions[[#This Row],[Product/ Service Name]],Products[[Product/ Service Name]:[Unit Sales Price]],10,FALSE),"-")</f>
        <v>7.1999999999999993</v>
      </c>
      <c r="K304" s="27">
        <f>IFERROR(Transactions[[#This Row],[Unit Price]]*Transactions[[#This Row],[Quantity Sold]],"-")</f>
        <v>144</v>
      </c>
      <c r="L304" s="31">
        <f>IFERROR(Transactions[[#This Row],[Net of Sale]]*Assumptions!$C$1,"-")</f>
        <v>14.4</v>
      </c>
      <c r="M304" s="31">
        <f>IFERROR(Transactions[[#This Row],[Net of Sale]]*(1+Assumptions!$C$1),"-")</f>
        <v>158.4</v>
      </c>
      <c r="N304" s="33" t="s">
        <v>190</v>
      </c>
      <c r="O304" s="35" t="s">
        <v>185</v>
      </c>
      <c r="P304" s="33" t="s">
        <v>191</v>
      </c>
      <c r="Q304" s="31">
        <f>IFERROR((VLOOKUP(Transactions[[#This Row],[Product/ Service Name]],Products[[Product/ Service Name]:[Unit Sales Price]],4,FALSE))*Transactions[[#This Row],[Quantity Sold]],"-")</f>
        <v>120</v>
      </c>
      <c r="R304" s="31">
        <f>IFERROR(Transactions[[#This Row],[Net of Sale]]-Transactions[[#This Row],[COGS]],"-")</f>
        <v>24</v>
      </c>
      <c r="S304" s="31">
        <f>IFERROR(Transactions[[#This Row],[COGS]]*Assumptions!$C$1,"-")</f>
        <v>12</v>
      </c>
      <c r="T304" s="31">
        <f>IFERROR(Transactions[[#This Row],[Output VAT(Liability)]]-Transactions[[#This Row],[Input VAT (Assets)]],"-")</f>
        <v>2.4000000000000004</v>
      </c>
    </row>
    <row r="305" spans="2:20" x14ac:dyDescent="0.3">
      <c r="B305" s="55">
        <v>45817</v>
      </c>
      <c r="C305" s="50">
        <f>MONTH(Transactions[[#This Row],[Date]])</f>
        <v>6</v>
      </c>
      <c r="D305" s="50" t="s">
        <v>214</v>
      </c>
      <c r="E305" s="50" t="s">
        <v>14</v>
      </c>
      <c r="F305" s="33" t="s">
        <v>102</v>
      </c>
      <c r="G305" s="33" t="s">
        <v>106</v>
      </c>
      <c r="H305" s="33" t="s">
        <v>172</v>
      </c>
      <c r="I305" s="33">
        <v>20</v>
      </c>
      <c r="J305" s="24">
        <f>IFERROR(VLOOKUP(Transactions[[#This Row],[Product/ Service Name]],Products[[Product/ Service Name]:[Unit Sales Price]],10,FALSE),"-")</f>
        <v>6</v>
      </c>
      <c r="K305" s="27">
        <f>IFERROR(Transactions[[#This Row],[Unit Price]]*Transactions[[#This Row],[Quantity Sold]],"-")</f>
        <v>120</v>
      </c>
      <c r="L305" s="31">
        <f>IFERROR(Transactions[[#This Row],[Net of Sale]]*Assumptions!$C$1,"-")</f>
        <v>12</v>
      </c>
      <c r="M305" s="31">
        <f>IFERROR(Transactions[[#This Row],[Net of Sale]]*(1+Assumptions!$C$1),"-")</f>
        <v>132</v>
      </c>
      <c r="N305" s="33" t="s">
        <v>190</v>
      </c>
      <c r="O305" s="35" t="s">
        <v>181</v>
      </c>
      <c r="P305" s="33" t="s">
        <v>191</v>
      </c>
      <c r="Q305" s="31">
        <f>IFERROR((VLOOKUP(Transactions[[#This Row],[Product/ Service Name]],Products[[Product/ Service Name]:[Unit Sales Price]],4,FALSE))*Transactions[[#This Row],[Quantity Sold]],"-")</f>
        <v>100</v>
      </c>
      <c r="R305" s="31">
        <f>IFERROR(Transactions[[#This Row],[Net of Sale]]-Transactions[[#This Row],[COGS]],"-")</f>
        <v>20</v>
      </c>
      <c r="S305" s="31">
        <f>IFERROR(Transactions[[#This Row],[COGS]]*Assumptions!$C$1,"-")</f>
        <v>10</v>
      </c>
      <c r="T305" s="31">
        <f>IFERROR(Transactions[[#This Row],[Output VAT(Liability)]]-Transactions[[#This Row],[Input VAT (Assets)]],"-")</f>
        <v>2</v>
      </c>
    </row>
    <row r="306" spans="2:20" x14ac:dyDescent="0.3">
      <c r="B306" s="55">
        <v>45817</v>
      </c>
      <c r="C306" s="50">
        <f>MONTH(Transactions[[#This Row],[Date]])</f>
        <v>6</v>
      </c>
      <c r="D306" s="50" t="s">
        <v>214</v>
      </c>
      <c r="E306" s="50" t="s">
        <v>14</v>
      </c>
      <c r="F306" s="33" t="s">
        <v>103</v>
      </c>
      <c r="G306" s="33" t="s">
        <v>106</v>
      </c>
      <c r="H306" s="33" t="s">
        <v>167</v>
      </c>
      <c r="I306" s="33">
        <v>20</v>
      </c>
      <c r="J306" s="24">
        <f>IFERROR(VLOOKUP(Transactions[[#This Row],[Product/ Service Name]],Products[[Product/ Service Name]:[Unit Sales Price]],10,FALSE),"-")</f>
        <v>6</v>
      </c>
      <c r="K306" s="27">
        <f>IFERROR(Transactions[[#This Row],[Unit Price]]*Transactions[[#This Row],[Quantity Sold]],"-")</f>
        <v>120</v>
      </c>
      <c r="L306" s="31">
        <f>IFERROR(Transactions[[#This Row],[Net of Sale]]*Assumptions!$C$1,"-")</f>
        <v>12</v>
      </c>
      <c r="M306" s="31">
        <f>IFERROR(Transactions[[#This Row],[Net of Sale]]*(1+Assumptions!$C$1),"-")</f>
        <v>132</v>
      </c>
      <c r="N306" s="33" t="s">
        <v>190</v>
      </c>
      <c r="O306" s="35" t="s">
        <v>182</v>
      </c>
      <c r="P306" s="33" t="s">
        <v>191</v>
      </c>
      <c r="Q306" s="31">
        <f>IFERROR((VLOOKUP(Transactions[[#This Row],[Product/ Service Name]],Products[[Product/ Service Name]:[Unit Sales Price]],4,FALSE))*Transactions[[#This Row],[Quantity Sold]],"-")</f>
        <v>100</v>
      </c>
      <c r="R306" s="31">
        <f>IFERROR(Transactions[[#This Row],[Net of Sale]]-Transactions[[#This Row],[COGS]],"-")</f>
        <v>20</v>
      </c>
      <c r="S306" s="31">
        <f>IFERROR(Transactions[[#This Row],[COGS]]*Assumptions!$C$1,"-")</f>
        <v>10</v>
      </c>
      <c r="T306" s="31">
        <f>IFERROR(Transactions[[#This Row],[Output VAT(Liability)]]-Transactions[[#This Row],[Input VAT (Assets)]],"-")</f>
        <v>2</v>
      </c>
    </row>
    <row r="307" spans="2:20" x14ac:dyDescent="0.3">
      <c r="B307" s="55">
        <v>45819</v>
      </c>
      <c r="C307" s="50">
        <f>MONTH(Transactions[[#This Row],[Date]])</f>
        <v>6</v>
      </c>
      <c r="D307" s="50" t="s">
        <v>214</v>
      </c>
      <c r="E307" s="50" t="s">
        <v>14</v>
      </c>
      <c r="F307" s="33" t="s">
        <v>104</v>
      </c>
      <c r="G307" s="33" t="s">
        <v>106</v>
      </c>
      <c r="H307" s="33" t="s">
        <v>168</v>
      </c>
      <c r="I307" s="33">
        <v>20</v>
      </c>
      <c r="J307" s="24">
        <f>IFERROR(VLOOKUP(Transactions[[#This Row],[Product/ Service Name]],Products[[Product/ Service Name]:[Unit Sales Price]],10,FALSE),"-")</f>
        <v>6</v>
      </c>
      <c r="K307" s="27">
        <f>IFERROR(Transactions[[#This Row],[Unit Price]]*Transactions[[#This Row],[Quantity Sold]],"-")</f>
        <v>120</v>
      </c>
      <c r="L307" s="31">
        <f>IFERROR(Transactions[[#This Row],[Net of Sale]]*Assumptions!$C$1,"-")</f>
        <v>12</v>
      </c>
      <c r="M307" s="31">
        <f>IFERROR(Transactions[[#This Row],[Net of Sale]]*(1+Assumptions!$C$1),"-")</f>
        <v>132</v>
      </c>
      <c r="N307" s="33" t="s">
        <v>190</v>
      </c>
      <c r="O307" s="35" t="s">
        <v>184</v>
      </c>
      <c r="P307" s="33" t="s">
        <v>191</v>
      </c>
      <c r="Q307" s="31">
        <f>IFERROR((VLOOKUP(Transactions[[#This Row],[Product/ Service Name]],Products[[Product/ Service Name]:[Unit Sales Price]],4,FALSE))*Transactions[[#This Row],[Quantity Sold]],"-")</f>
        <v>100</v>
      </c>
      <c r="R307" s="31">
        <f>IFERROR(Transactions[[#This Row],[Net of Sale]]-Transactions[[#This Row],[COGS]],"-")</f>
        <v>20</v>
      </c>
      <c r="S307" s="31">
        <f>IFERROR(Transactions[[#This Row],[COGS]]*Assumptions!$C$1,"-")</f>
        <v>10</v>
      </c>
      <c r="T307" s="31">
        <f>IFERROR(Transactions[[#This Row],[Output VAT(Liability)]]-Transactions[[#This Row],[Input VAT (Assets)]],"-")</f>
        <v>2</v>
      </c>
    </row>
    <row r="308" spans="2:20" x14ac:dyDescent="0.3">
      <c r="B308" s="55">
        <v>45819</v>
      </c>
      <c r="C308" s="50">
        <f>MONTH(Transactions[[#This Row],[Date]])</f>
        <v>6</v>
      </c>
      <c r="D308" s="50" t="s">
        <v>214</v>
      </c>
      <c r="E308" s="50" t="s">
        <v>14</v>
      </c>
      <c r="F308" s="33" t="s">
        <v>51</v>
      </c>
      <c r="G308" s="33" t="s">
        <v>106</v>
      </c>
      <c r="H308" s="33" t="s">
        <v>169</v>
      </c>
      <c r="I308" s="33">
        <v>20</v>
      </c>
      <c r="J308" s="24">
        <f>IFERROR(VLOOKUP(Transactions[[#This Row],[Product/ Service Name]],Products[[Product/ Service Name]:[Unit Sales Price]],10,FALSE),"-")</f>
        <v>9.6</v>
      </c>
      <c r="K308" s="27">
        <f>IFERROR(Transactions[[#This Row],[Unit Price]]*Transactions[[#This Row],[Quantity Sold]],"-")</f>
        <v>192</v>
      </c>
      <c r="L308" s="31">
        <f>IFERROR(Transactions[[#This Row],[Net of Sale]]*Assumptions!$C$1,"-")</f>
        <v>19.200000000000003</v>
      </c>
      <c r="M308" s="31">
        <f>IFERROR(Transactions[[#This Row],[Net of Sale]]*(1+Assumptions!$C$1),"-")</f>
        <v>211.20000000000002</v>
      </c>
      <c r="N308" s="33" t="s">
        <v>190</v>
      </c>
      <c r="O308" s="35" t="s">
        <v>183</v>
      </c>
      <c r="P308" s="33" t="s">
        <v>192</v>
      </c>
      <c r="Q308" s="31">
        <f>IFERROR((VLOOKUP(Transactions[[#This Row],[Product/ Service Name]],Products[[Product/ Service Name]:[Unit Sales Price]],4,FALSE))*Transactions[[#This Row],[Quantity Sold]],"-")</f>
        <v>160</v>
      </c>
      <c r="R308" s="31">
        <f>IFERROR(Transactions[[#This Row],[Net of Sale]]-Transactions[[#This Row],[COGS]],"-")</f>
        <v>32</v>
      </c>
      <c r="S308" s="31">
        <f>IFERROR(Transactions[[#This Row],[COGS]]*Assumptions!$C$1,"-")</f>
        <v>16</v>
      </c>
      <c r="T308" s="31">
        <f>IFERROR(Transactions[[#This Row],[Output VAT(Liability)]]-Transactions[[#This Row],[Input VAT (Assets)]],"-")</f>
        <v>3.2000000000000028</v>
      </c>
    </row>
    <row r="309" spans="2:20" x14ac:dyDescent="0.3">
      <c r="B309" s="55">
        <v>45819</v>
      </c>
      <c r="C309" s="50">
        <f>MONTH(Transactions[[#This Row],[Date]])</f>
        <v>6</v>
      </c>
      <c r="D309" s="50" t="s">
        <v>214</v>
      </c>
      <c r="E309" s="50" t="s">
        <v>14</v>
      </c>
      <c r="F309" s="33" t="s">
        <v>52</v>
      </c>
      <c r="G309" s="33" t="s">
        <v>106</v>
      </c>
      <c r="H309" s="33" t="s">
        <v>170</v>
      </c>
      <c r="I309" s="33">
        <v>20</v>
      </c>
      <c r="J309" s="24">
        <f>IFERROR(VLOOKUP(Transactions[[#This Row],[Product/ Service Name]],Products[[Product/ Service Name]:[Unit Sales Price]],10,FALSE),"-")</f>
        <v>10.799999999999999</v>
      </c>
      <c r="K309" s="27">
        <f>IFERROR(Transactions[[#This Row],[Unit Price]]*Transactions[[#This Row],[Quantity Sold]],"-")</f>
        <v>215.99999999999997</v>
      </c>
      <c r="L309" s="31">
        <f>IFERROR(Transactions[[#This Row],[Net of Sale]]*Assumptions!$C$1,"-")</f>
        <v>21.599999999999998</v>
      </c>
      <c r="M309" s="31">
        <f>IFERROR(Transactions[[#This Row],[Net of Sale]]*(1+Assumptions!$C$1),"-")</f>
        <v>237.6</v>
      </c>
      <c r="N309" s="33" t="s">
        <v>190</v>
      </c>
      <c r="O309" s="35" t="s">
        <v>185</v>
      </c>
      <c r="P309" s="33" t="s">
        <v>192</v>
      </c>
      <c r="Q309" s="31">
        <f>IFERROR((VLOOKUP(Transactions[[#This Row],[Product/ Service Name]],Products[[Product/ Service Name]:[Unit Sales Price]],4,FALSE))*Transactions[[#This Row],[Quantity Sold]],"-")</f>
        <v>180</v>
      </c>
      <c r="R309" s="31">
        <f>IFERROR(Transactions[[#This Row],[Net of Sale]]-Transactions[[#This Row],[COGS]],"-")</f>
        <v>35.999999999999972</v>
      </c>
      <c r="S309" s="31">
        <f>IFERROR(Transactions[[#This Row],[COGS]]*Assumptions!$C$1,"-")</f>
        <v>18</v>
      </c>
      <c r="T309" s="31">
        <f>IFERROR(Transactions[[#This Row],[Output VAT(Liability)]]-Transactions[[#This Row],[Input VAT (Assets)]],"-")</f>
        <v>3.5999999999999979</v>
      </c>
    </row>
    <row r="310" spans="2:20" x14ac:dyDescent="0.3">
      <c r="B310" s="55">
        <v>45819</v>
      </c>
      <c r="C310" s="50">
        <f>MONTH(Transactions[[#This Row],[Date]])</f>
        <v>6</v>
      </c>
      <c r="D310" s="50" t="s">
        <v>214</v>
      </c>
      <c r="E310" s="50" t="s">
        <v>14</v>
      </c>
      <c r="F310" s="33" t="s">
        <v>53</v>
      </c>
      <c r="G310" s="33" t="s">
        <v>106</v>
      </c>
      <c r="H310" s="33" t="s">
        <v>171</v>
      </c>
      <c r="I310" s="33">
        <v>20</v>
      </c>
      <c r="J310" s="24">
        <f>IFERROR(VLOOKUP(Transactions[[#This Row],[Product/ Service Name]],Products[[Product/ Service Name]:[Unit Sales Price]],10,FALSE),"-")</f>
        <v>18</v>
      </c>
      <c r="K310" s="27">
        <f>IFERROR(Transactions[[#This Row],[Unit Price]]*Transactions[[#This Row],[Quantity Sold]],"-")</f>
        <v>360</v>
      </c>
      <c r="L310" s="31">
        <f>IFERROR(Transactions[[#This Row],[Net of Sale]]*Assumptions!$C$1,"-")</f>
        <v>36</v>
      </c>
      <c r="M310" s="31">
        <f>IFERROR(Transactions[[#This Row],[Net of Sale]]*(1+Assumptions!$C$1),"-")</f>
        <v>396.00000000000006</v>
      </c>
      <c r="N310" s="33" t="s">
        <v>189</v>
      </c>
      <c r="O310" s="35" t="s">
        <v>181</v>
      </c>
      <c r="P310" s="33" t="s">
        <v>191</v>
      </c>
      <c r="Q310" s="31">
        <f>IFERROR((VLOOKUP(Transactions[[#This Row],[Product/ Service Name]],Products[[Product/ Service Name]:[Unit Sales Price]],4,FALSE))*Transactions[[#This Row],[Quantity Sold]],"-")</f>
        <v>300</v>
      </c>
      <c r="R310" s="31">
        <f>IFERROR(Transactions[[#This Row],[Net of Sale]]-Transactions[[#This Row],[COGS]],"-")</f>
        <v>60</v>
      </c>
      <c r="S310" s="31">
        <f>IFERROR(Transactions[[#This Row],[COGS]]*Assumptions!$C$1,"-")</f>
        <v>30</v>
      </c>
      <c r="T310" s="31">
        <f>IFERROR(Transactions[[#This Row],[Output VAT(Liability)]]-Transactions[[#This Row],[Input VAT (Assets)]],"-")</f>
        <v>6</v>
      </c>
    </row>
    <row r="311" spans="2:20" x14ac:dyDescent="0.3">
      <c r="B311" s="55">
        <v>45819</v>
      </c>
      <c r="C311" s="50">
        <f>MONTH(Transactions[[#This Row],[Date]])</f>
        <v>6</v>
      </c>
      <c r="D311" s="50" t="s">
        <v>214</v>
      </c>
      <c r="E311" s="50" t="s">
        <v>14</v>
      </c>
      <c r="F311" s="33" t="s">
        <v>54</v>
      </c>
      <c r="G311" s="33" t="s">
        <v>106</v>
      </c>
      <c r="H311" s="33" t="s">
        <v>172</v>
      </c>
      <c r="I311" s="33">
        <v>20</v>
      </c>
      <c r="J311" s="24">
        <f>IFERROR(VLOOKUP(Transactions[[#This Row],[Product/ Service Name]],Products[[Product/ Service Name]:[Unit Sales Price]],10,FALSE),"-")</f>
        <v>36</v>
      </c>
      <c r="K311" s="27">
        <f>IFERROR(Transactions[[#This Row],[Unit Price]]*Transactions[[#This Row],[Quantity Sold]],"-")</f>
        <v>720</v>
      </c>
      <c r="L311" s="31">
        <f>IFERROR(Transactions[[#This Row],[Net of Sale]]*Assumptions!$C$1,"-")</f>
        <v>72</v>
      </c>
      <c r="M311" s="31">
        <f>IFERROR(Transactions[[#This Row],[Net of Sale]]*(1+Assumptions!$C$1),"-")</f>
        <v>792.00000000000011</v>
      </c>
      <c r="N311" s="33" t="s">
        <v>190</v>
      </c>
      <c r="O311" s="35" t="s">
        <v>183</v>
      </c>
      <c r="P311" s="33" t="s">
        <v>191</v>
      </c>
      <c r="Q311" s="31">
        <f>IFERROR((VLOOKUP(Transactions[[#This Row],[Product/ Service Name]],Products[[Product/ Service Name]:[Unit Sales Price]],4,FALSE))*Transactions[[#This Row],[Quantity Sold]],"-")</f>
        <v>600</v>
      </c>
      <c r="R311" s="31">
        <f>IFERROR(Transactions[[#This Row],[Net of Sale]]-Transactions[[#This Row],[COGS]],"-")</f>
        <v>120</v>
      </c>
      <c r="S311" s="31">
        <f>IFERROR(Transactions[[#This Row],[COGS]]*Assumptions!$C$1,"-")</f>
        <v>60</v>
      </c>
      <c r="T311" s="31">
        <f>IFERROR(Transactions[[#This Row],[Output VAT(Liability)]]-Transactions[[#This Row],[Input VAT (Assets)]],"-")</f>
        <v>12</v>
      </c>
    </row>
    <row r="312" spans="2:20" x14ac:dyDescent="0.3">
      <c r="B312" s="55">
        <v>45820</v>
      </c>
      <c r="C312" s="50">
        <f>MONTH(Transactions[[#This Row],[Date]])</f>
        <v>6</v>
      </c>
      <c r="D312" s="50" t="s">
        <v>214</v>
      </c>
      <c r="E312" s="50" t="s">
        <v>14</v>
      </c>
      <c r="F312" s="33" t="s">
        <v>55</v>
      </c>
      <c r="G312" s="33" t="s">
        <v>106</v>
      </c>
      <c r="H312" s="33" t="s">
        <v>167</v>
      </c>
      <c r="I312" s="33">
        <v>20</v>
      </c>
      <c r="J312" s="24">
        <f>IFERROR(VLOOKUP(Transactions[[#This Row],[Product/ Service Name]],Products[[Product/ Service Name]:[Unit Sales Price]],10,FALSE),"-")</f>
        <v>16.8</v>
      </c>
      <c r="K312" s="27">
        <f>IFERROR(Transactions[[#This Row],[Unit Price]]*Transactions[[#This Row],[Quantity Sold]],"-")</f>
        <v>336</v>
      </c>
      <c r="L312" s="31">
        <f>IFERROR(Transactions[[#This Row],[Net of Sale]]*Assumptions!$C$1,"-")</f>
        <v>33.6</v>
      </c>
      <c r="M312" s="31">
        <f>IFERROR(Transactions[[#This Row],[Net of Sale]]*(1+Assumptions!$C$1),"-")</f>
        <v>369.6</v>
      </c>
      <c r="N312" s="33" t="s">
        <v>186</v>
      </c>
      <c r="O312" s="35" t="s">
        <v>177</v>
      </c>
      <c r="P312" s="33" t="s">
        <v>191</v>
      </c>
      <c r="Q312" s="31">
        <f>IFERROR((VLOOKUP(Transactions[[#This Row],[Product/ Service Name]],Products[[Product/ Service Name]:[Unit Sales Price]],4,FALSE))*Transactions[[#This Row],[Quantity Sold]],"-")</f>
        <v>280</v>
      </c>
      <c r="R312" s="31">
        <f>IFERROR(Transactions[[#This Row],[Net of Sale]]-Transactions[[#This Row],[COGS]],"-")</f>
        <v>56</v>
      </c>
      <c r="S312" s="31">
        <f>IFERROR(Transactions[[#This Row],[COGS]]*Assumptions!$C$1,"-")</f>
        <v>28</v>
      </c>
      <c r="T312" s="31">
        <f>IFERROR(Transactions[[#This Row],[Output VAT(Liability)]]-Transactions[[#This Row],[Input VAT (Assets)]],"-")</f>
        <v>5.6000000000000014</v>
      </c>
    </row>
    <row r="313" spans="2:20" x14ac:dyDescent="0.3">
      <c r="B313" s="55">
        <v>45820</v>
      </c>
      <c r="C313" s="50">
        <f>MONTH(Transactions[[#This Row],[Date]])</f>
        <v>6</v>
      </c>
      <c r="D313" s="50" t="s">
        <v>214</v>
      </c>
      <c r="E313" s="50" t="s">
        <v>14</v>
      </c>
      <c r="F313" s="33" t="s">
        <v>56</v>
      </c>
      <c r="G313" s="33" t="s">
        <v>106</v>
      </c>
      <c r="H313" s="33" t="s">
        <v>168</v>
      </c>
      <c r="I313" s="33">
        <v>20</v>
      </c>
      <c r="J313" s="24">
        <f>IFERROR(VLOOKUP(Transactions[[#This Row],[Product/ Service Name]],Products[[Product/ Service Name]:[Unit Sales Price]],10,FALSE),"-")</f>
        <v>72</v>
      </c>
      <c r="K313" s="27">
        <f>IFERROR(Transactions[[#This Row],[Unit Price]]*Transactions[[#This Row],[Quantity Sold]],"-")</f>
        <v>1440</v>
      </c>
      <c r="L313" s="31">
        <f>IFERROR(Transactions[[#This Row],[Net of Sale]]*Assumptions!$C$1,"-")</f>
        <v>144</v>
      </c>
      <c r="M313" s="31">
        <f>IFERROR(Transactions[[#This Row],[Net of Sale]]*(1+Assumptions!$C$1),"-")</f>
        <v>1584.0000000000002</v>
      </c>
      <c r="N313" s="33" t="s">
        <v>186</v>
      </c>
      <c r="O313" s="35" t="s">
        <v>184</v>
      </c>
      <c r="P313" s="33" t="s">
        <v>191</v>
      </c>
      <c r="Q313" s="31">
        <f>IFERROR((VLOOKUP(Transactions[[#This Row],[Product/ Service Name]],Products[[Product/ Service Name]:[Unit Sales Price]],4,FALSE))*Transactions[[#This Row],[Quantity Sold]],"-")</f>
        <v>1200</v>
      </c>
      <c r="R313" s="31">
        <f>IFERROR(Transactions[[#This Row],[Net of Sale]]-Transactions[[#This Row],[COGS]],"-")</f>
        <v>240</v>
      </c>
      <c r="S313" s="31">
        <f>IFERROR(Transactions[[#This Row],[COGS]]*Assumptions!$C$1,"-")</f>
        <v>120</v>
      </c>
      <c r="T313" s="31">
        <f>IFERROR(Transactions[[#This Row],[Output VAT(Liability)]]-Transactions[[#This Row],[Input VAT (Assets)]],"-")</f>
        <v>24</v>
      </c>
    </row>
    <row r="314" spans="2:20" x14ac:dyDescent="0.3">
      <c r="B314" s="55">
        <v>45820</v>
      </c>
      <c r="C314" s="50">
        <f>MONTH(Transactions[[#This Row],[Date]])</f>
        <v>6</v>
      </c>
      <c r="D314" s="50" t="s">
        <v>214</v>
      </c>
      <c r="E314" s="50" t="s">
        <v>14</v>
      </c>
      <c r="F314" s="33" t="s">
        <v>57</v>
      </c>
      <c r="G314" s="33" t="s">
        <v>106</v>
      </c>
      <c r="H314" s="33" t="s">
        <v>169</v>
      </c>
      <c r="I314" s="33">
        <v>20</v>
      </c>
      <c r="J314" s="24">
        <f>IFERROR(VLOOKUP(Transactions[[#This Row],[Product/ Service Name]],Products[[Product/ Service Name]:[Unit Sales Price]],10,FALSE),"-")</f>
        <v>15.6</v>
      </c>
      <c r="K314" s="27">
        <f>IFERROR(Transactions[[#This Row],[Unit Price]]*Transactions[[#This Row],[Quantity Sold]],"-")</f>
        <v>312</v>
      </c>
      <c r="L314" s="31">
        <f>IFERROR(Transactions[[#This Row],[Net of Sale]]*Assumptions!$C$1,"-")</f>
        <v>31.200000000000003</v>
      </c>
      <c r="M314" s="31">
        <f>IFERROR(Transactions[[#This Row],[Net of Sale]]*(1+Assumptions!$C$1),"-")</f>
        <v>343.20000000000005</v>
      </c>
      <c r="N314" s="33" t="s">
        <v>186</v>
      </c>
      <c r="O314" s="35" t="s">
        <v>178</v>
      </c>
      <c r="P314" s="33" t="s">
        <v>191</v>
      </c>
      <c r="Q314" s="31">
        <f>IFERROR((VLOOKUP(Transactions[[#This Row],[Product/ Service Name]],Products[[Product/ Service Name]:[Unit Sales Price]],4,FALSE))*Transactions[[#This Row],[Quantity Sold]],"-")</f>
        <v>260</v>
      </c>
      <c r="R314" s="31">
        <f>IFERROR(Transactions[[#This Row],[Net of Sale]]-Transactions[[#This Row],[COGS]],"-")</f>
        <v>52</v>
      </c>
      <c r="S314" s="31">
        <f>IFERROR(Transactions[[#This Row],[COGS]]*Assumptions!$C$1,"-")</f>
        <v>26</v>
      </c>
      <c r="T314" s="31">
        <f>IFERROR(Transactions[[#This Row],[Output VAT(Liability)]]-Transactions[[#This Row],[Input VAT (Assets)]],"-")</f>
        <v>5.2000000000000028</v>
      </c>
    </row>
    <row r="315" spans="2:20" x14ac:dyDescent="0.3">
      <c r="B315" s="55">
        <v>45821</v>
      </c>
      <c r="C315" s="50">
        <f>MONTH(Transactions[[#This Row],[Date]])</f>
        <v>6</v>
      </c>
      <c r="D315" s="50" t="s">
        <v>214</v>
      </c>
      <c r="E315" s="50" t="s">
        <v>14</v>
      </c>
      <c r="F315" s="33" t="s">
        <v>58</v>
      </c>
      <c r="G315" s="33" t="s">
        <v>106</v>
      </c>
      <c r="H315" s="33" t="s">
        <v>170</v>
      </c>
      <c r="I315" s="33">
        <v>20</v>
      </c>
      <c r="J315" s="24">
        <f>IFERROR(VLOOKUP(Transactions[[#This Row],[Product/ Service Name]],Products[[Product/ Service Name]:[Unit Sales Price]],10,FALSE),"-")</f>
        <v>48</v>
      </c>
      <c r="K315" s="27">
        <f>IFERROR(Transactions[[#This Row],[Unit Price]]*Transactions[[#This Row],[Quantity Sold]],"-")</f>
        <v>960</v>
      </c>
      <c r="L315" s="31">
        <f>IFERROR(Transactions[[#This Row],[Net of Sale]]*Assumptions!$C$1,"-")</f>
        <v>96</v>
      </c>
      <c r="M315" s="31">
        <f>IFERROR(Transactions[[#This Row],[Net of Sale]]*(1+Assumptions!$C$1),"-")</f>
        <v>1056</v>
      </c>
      <c r="N315" s="33" t="s">
        <v>187</v>
      </c>
      <c r="O315" s="35" t="s">
        <v>183</v>
      </c>
      <c r="P315" s="33" t="s">
        <v>192</v>
      </c>
      <c r="Q315" s="31">
        <f>IFERROR((VLOOKUP(Transactions[[#This Row],[Product/ Service Name]],Products[[Product/ Service Name]:[Unit Sales Price]],4,FALSE))*Transactions[[#This Row],[Quantity Sold]],"-")</f>
        <v>800</v>
      </c>
      <c r="R315" s="31">
        <f>IFERROR(Transactions[[#This Row],[Net of Sale]]-Transactions[[#This Row],[COGS]],"-")</f>
        <v>160</v>
      </c>
      <c r="S315" s="31">
        <f>IFERROR(Transactions[[#This Row],[COGS]]*Assumptions!$C$1,"-")</f>
        <v>80</v>
      </c>
      <c r="T315" s="31">
        <f>IFERROR(Transactions[[#This Row],[Output VAT(Liability)]]-Transactions[[#This Row],[Input VAT (Assets)]],"-")</f>
        <v>16</v>
      </c>
    </row>
    <row r="316" spans="2:20" x14ac:dyDescent="0.3">
      <c r="B316" s="55">
        <v>45822</v>
      </c>
      <c r="C316" s="50">
        <f>MONTH(Transactions[[#This Row],[Date]])</f>
        <v>6</v>
      </c>
      <c r="D316" s="50" t="s">
        <v>214</v>
      </c>
      <c r="E316" s="50" t="s">
        <v>14</v>
      </c>
      <c r="F316" s="33" t="s">
        <v>59</v>
      </c>
      <c r="G316" s="33" t="s">
        <v>106</v>
      </c>
      <c r="H316" s="33" t="s">
        <v>171</v>
      </c>
      <c r="I316" s="33">
        <v>20</v>
      </c>
      <c r="J316" s="24">
        <f>IFERROR(VLOOKUP(Transactions[[#This Row],[Product/ Service Name]],Products[[Product/ Service Name]:[Unit Sales Price]],10,FALSE),"-")</f>
        <v>18</v>
      </c>
      <c r="K316" s="27">
        <f>IFERROR(Transactions[[#This Row],[Unit Price]]*Transactions[[#This Row],[Quantity Sold]],"-")</f>
        <v>360</v>
      </c>
      <c r="L316" s="31">
        <f>IFERROR(Transactions[[#This Row],[Net of Sale]]*Assumptions!$C$1,"-")</f>
        <v>36</v>
      </c>
      <c r="M316" s="31">
        <f>IFERROR(Transactions[[#This Row],[Net of Sale]]*(1+Assumptions!$C$1),"-")</f>
        <v>396.00000000000006</v>
      </c>
      <c r="N316" s="33" t="s">
        <v>187</v>
      </c>
      <c r="O316" s="35" t="s">
        <v>179</v>
      </c>
      <c r="P316" s="33" t="s">
        <v>192</v>
      </c>
      <c r="Q316" s="31">
        <f>IFERROR((VLOOKUP(Transactions[[#This Row],[Product/ Service Name]],Products[[Product/ Service Name]:[Unit Sales Price]],4,FALSE))*Transactions[[#This Row],[Quantity Sold]],"-")</f>
        <v>300</v>
      </c>
      <c r="R316" s="31">
        <f>IFERROR(Transactions[[#This Row],[Net of Sale]]-Transactions[[#This Row],[COGS]],"-")</f>
        <v>60</v>
      </c>
      <c r="S316" s="31">
        <f>IFERROR(Transactions[[#This Row],[COGS]]*Assumptions!$C$1,"-")</f>
        <v>30</v>
      </c>
      <c r="T316" s="31">
        <f>IFERROR(Transactions[[#This Row],[Output VAT(Liability)]]-Transactions[[#This Row],[Input VAT (Assets)]],"-")</f>
        <v>6</v>
      </c>
    </row>
    <row r="317" spans="2:20" x14ac:dyDescent="0.3">
      <c r="B317" s="55">
        <v>45822</v>
      </c>
      <c r="C317" s="50">
        <f>MONTH(Transactions[[#This Row],[Date]])</f>
        <v>6</v>
      </c>
      <c r="D317" s="50" t="s">
        <v>214</v>
      </c>
      <c r="E317" s="50" t="s">
        <v>14</v>
      </c>
      <c r="F317" s="33" t="s">
        <v>60</v>
      </c>
      <c r="G317" s="33" t="s">
        <v>106</v>
      </c>
      <c r="H317" s="33" t="s">
        <v>172</v>
      </c>
      <c r="I317" s="33">
        <v>20</v>
      </c>
      <c r="J317" s="24">
        <f>IFERROR(VLOOKUP(Transactions[[#This Row],[Product/ Service Name]],Products[[Product/ Service Name]:[Unit Sales Price]],10,FALSE),"-")</f>
        <v>72</v>
      </c>
      <c r="K317" s="27">
        <f>IFERROR(Transactions[[#This Row],[Unit Price]]*Transactions[[#This Row],[Quantity Sold]],"-")</f>
        <v>1440</v>
      </c>
      <c r="L317" s="31">
        <f>IFERROR(Transactions[[#This Row],[Net of Sale]]*Assumptions!$C$1,"-")</f>
        <v>144</v>
      </c>
      <c r="M317" s="31">
        <f>IFERROR(Transactions[[#This Row],[Net of Sale]]*(1+Assumptions!$C$1),"-")</f>
        <v>1584.0000000000002</v>
      </c>
      <c r="N317" s="33" t="s">
        <v>188</v>
      </c>
      <c r="O317" s="35" t="s">
        <v>182</v>
      </c>
      <c r="P317" s="33" t="s">
        <v>191</v>
      </c>
      <c r="Q317" s="31">
        <f>IFERROR((VLOOKUP(Transactions[[#This Row],[Product/ Service Name]],Products[[Product/ Service Name]:[Unit Sales Price]],4,FALSE))*Transactions[[#This Row],[Quantity Sold]],"-")</f>
        <v>1200</v>
      </c>
      <c r="R317" s="31">
        <f>IFERROR(Transactions[[#This Row],[Net of Sale]]-Transactions[[#This Row],[COGS]],"-")</f>
        <v>240</v>
      </c>
      <c r="S317" s="31">
        <f>IFERROR(Transactions[[#This Row],[COGS]]*Assumptions!$C$1,"-")</f>
        <v>120</v>
      </c>
      <c r="T317" s="31">
        <f>IFERROR(Transactions[[#This Row],[Output VAT(Liability)]]-Transactions[[#This Row],[Input VAT (Assets)]],"-")</f>
        <v>24</v>
      </c>
    </row>
    <row r="318" spans="2:20" x14ac:dyDescent="0.3">
      <c r="B318" s="55">
        <v>45823</v>
      </c>
      <c r="C318" s="50">
        <f>MONTH(Transactions[[#This Row],[Date]])</f>
        <v>6</v>
      </c>
      <c r="D318" s="50" t="s">
        <v>214</v>
      </c>
      <c r="E318" s="50" t="s">
        <v>14</v>
      </c>
      <c r="F318" s="33" t="s">
        <v>61</v>
      </c>
      <c r="G318" s="33" t="s">
        <v>106</v>
      </c>
      <c r="H318" s="33" t="s">
        <v>167</v>
      </c>
      <c r="I318" s="33">
        <v>20</v>
      </c>
      <c r="J318" s="24">
        <f>IFERROR(VLOOKUP(Transactions[[#This Row],[Product/ Service Name]],Products[[Product/ Service Name]:[Unit Sales Price]],10,FALSE),"-")</f>
        <v>16.8</v>
      </c>
      <c r="K318" s="27">
        <f>IFERROR(Transactions[[#This Row],[Unit Price]]*Transactions[[#This Row],[Quantity Sold]],"-")</f>
        <v>336</v>
      </c>
      <c r="L318" s="31">
        <f>IFERROR(Transactions[[#This Row],[Net of Sale]]*Assumptions!$C$1,"-")</f>
        <v>33.6</v>
      </c>
      <c r="M318" s="31">
        <f>IFERROR(Transactions[[#This Row],[Net of Sale]]*(1+Assumptions!$C$1),"-")</f>
        <v>369.6</v>
      </c>
      <c r="N318" s="33" t="s">
        <v>189</v>
      </c>
      <c r="O318" s="35" t="s">
        <v>180</v>
      </c>
      <c r="P318" s="33" t="s">
        <v>191</v>
      </c>
      <c r="Q318" s="31">
        <f>IFERROR((VLOOKUP(Transactions[[#This Row],[Product/ Service Name]],Products[[Product/ Service Name]:[Unit Sales Price]],4,FALSE))*Transactions[[#This Row],[Quantity Sold]],"-")</f>
        <v>280</v>
      </c>
      <c r="R318" s="31">
        <f>IFERROR(Transactions[[#This Row],[Net of Sale]]-Transactions[[#This Row],[COGS]],"-")</f>
        <v>56</v>
      </c>
      <c r="S318" s="31">
        <f>IFERROR(Transactions[[#This Row],[COGS]]*Assumptions!$C$1,"-")</f>
        <v>28</v>
      </c>
      <c r="T318" s="31">
        <f>IFERROR(Transactions[[#This Row],[Output VAT(Liability)]]-Transactions[[#This Row],[Input VAT (Assets)]],"-")</f>
        <v>5.6000000000000014</v>
      </c>
    </row>
    <row r="319" spans="2:20" x14ac:dyDescent="0.3">
      <c r="B319" s="55">
        <v>45824</v>
      </c>
      <c r="C319" s="50">
        <f>MONTH(Transactions[[#This Row],[Date]])</f>
        <v>6</v>
      </c>
      <c r="D319" s="50" t="s">
        <v>214</v>
      </c>
      <c r="E319" s="50" t="s">
        <v>14</v>
      </c>
      <c r="F319" s="33" t="s">
        <v>62</v>
      </c>
      <c r="G319" s="33" t="s">
        <v>106</v>
      </c>
      <c r="H319" s="33" t="s">
        <v>168</v>
      </c>
      <c r="I319" s="33">
        <v>20</v>
      </c>
      <c r="J319" s="24">
        <f>IFERROR(VLOOKUP(Transactions[[#This Row],[Product/ Service Name]],Products[[Product/ Service Name]:[Unit Sales Price]],10,FALSE),"-")</f>
        <v>18</v>
      </c>
      <c r="K319" s="27">
        <f>IFERROR(Transactions[[#This Row],[Unit Price]]*Transactions[[#This Row],[Quantity Sold]],"-")</f>
        <v>360</v>
      </c>
      <c r="L319" s="31">
        <f>IFERROR(Transactions[[#This Row],[Net of Sale]]*Assumptions!$C$1,"-")</f>
        <v>36</v>
      </c>
      <c r="M319" s="31">
        <f>IFERROR(Transactions[[#This Row],[Net of Sale]]*(1+Assumptions!$C$1),"-")</f>
        <v>396.00000000000006</v>
      </c>
      <c r="N319" s="33" t="s">
        <v>188</v>
      </c>
      <c r="O319" s="35" t="s">
        <v>181</v>
      </c>
      <c r="P319" s="33" t="s">
        <v>191</v>
      </c>
      <c r="Q319" s="31">
        <f>IFERROR((VLOOKUP(Transactions[[#This Row],[Product/ Service Name]],Products[[Product/ Service Name]:[Unit Sales Price]],4,FALSE))*Transactions[[#This Row],[Quantity Sold]],"-")</f>
        <v>300</v>
      </c>
      <c r="R319" s="31">
        <f>IFERROR(Transactions[[#This Row],[Net of Sale]]-Transactions[[#This Row],[COGS]],"-")</f>
        <v>60</v>
      </c>
      <c r="S319" s="31">
        <f>IFERROR(Transactions[[#This Row],[COGS]]*Assumptions!$C$1,"-")</f>
        <v>30</v>
      </c>
      <c r="T319" s="31">
        <f>IFERROR(Transactions[[#This Row],[Output VAT(Liability)]]-Transactions[[#This Row],[Input VAT (Assets)]],"-")</f>
        <v>6</v>
      </c>
    </row>
    <row r="320" spans="2:20" x14ac:dyDescent="0.3">
      <c r="B320" s="55">
        <v>45824</v>
      </c>
      <c r="C320" s="50">
        <f>MONTH(Transactions[[#This Row],[Date]])</f>
        <v>6</v>
      </c>
      <c r="D320" s="50" t="s">
        <v>214</v>
      </c>
      <c r="E320" s="50" t="s">
        <v>14</v>
      </c>
      <c r="F320" s="33" t="s">
        <v>63</v>
      </c>
      <c r="G320" s="33" t="s">
        <v>106</v>
      </c>
      <c r="H320" s="33" t="s">
        <v>169</v>
      </c>
      <c r="I320" s="33">
        <v>20</v>
      </c>
      <c r="J320" s="24">
        <f>IFERROR(VLOOKUP(Transactions[[#This Row],[Product/ Service Name]],Products[[Product/ Service Name]:[Unit Sales Price]],10,FALSE),"-")</f>
        <v>4.8</v>
      </c>
      <c r="K320" s="27">
        <f>IFERROR(Transactions[[#This Row],[Unit Price]]*Transactions[[#This Row],[Quantity Sold]],"-")</f>
        <v>96</v>
      </c>
      <c r="L320" s="31">
        <f>IFERROR(Transactions[[#This Row],[Net of Sale]]*Assumptions!$C$1,"-")</f>
        <v>9.6000000000000014</v>
      </c>
      <c r="M320" s="31">
        <f>IFERROR(Transactions[[#This Row],[Net of Sale]]*(1+Assumptions!$C$1),"-")</f>
        <v>105.60000000000001</v>
      </c>
      <c r="N320" s="33" t="s">
        <v>188</v>
      </c>
      <c r="O320" s="35" t="s">
        <v>185</v>
      </c>
      <c r="P320" s="33" t="s">
        <v>191</v>
      </c>
      <c r="Q320" s="31">
        <f>IFERROR((VLOOKUP(Transactions[[#This Row],[Product/ Service Name]],Products[[Product/ Service Name]:[Unit Sales Price]],4,FALSE))*Transactions[[#This Row],[Quantity Sold]],"-")</f>
        <v>80</v>
      </c>
      <c r="R320" s="31">
        <f>IFERROR(Transactions[[#This Row],[Net of Sale]]-Transactions[[#This Row],[COGS]],"-")</f>
        <v>16</v>
      </c>
      <c r="S320" s="31">
        <f>IFERROR(Transactions[[#This Row],[COGS]]*Assumptions!$C$1,"-")</f>
        <v>8</v>
      </c>
      <c r="T320" s="31">
        <f>IFERROR(Transactions[[#This Row],[Output VAT(Liability)]]-Transactions[[#This Row],[Input VAT (Assets)]],"-")</f>
        <v>1.6000000000000014</v>
      </c>
    </row>
    <row r="321" spans="2:20" x14ac:dyDescent="0.3">
      <c r="B321" s="55">
        <v>45825</v>
      </c>
      <c r="C321" s="50">
        <f>MONTH(Transactions[[#This Row],[Date]])</f>
        <v>6</v>
      </c>
      <c r="D321" s="50" t="s">
        <v>214</v>
      </c>
      <c r="E321" s="50" t="s">
        <v>13</v>
      </c>
      <c r="F321" s="33" t="s">
        <v>87</v>
      </c>
      <c r="G321" s="33" t="s">
        <v>106</v>
      </c>
      <c r="H321" s="33" t="s">
        <v>170</v>
      </c>
      <c r="I321" s="33">
        <v>20</v>
      </c>
      <c r="J321" s="24">
        <f>IFERROR(VLOOKUP(Transactions[[#This Row],[Product/ Service Name]],Products[[Product/ Service Name]:[Unit Sales Price]],10,FALSE),"-")</f>
        <v>60</v>
      </c>
      <c r="K321" s="27">
        <f>IFERROR(Transactions[[#This Row],[Unit Price]]*Transactions[[#This Row],[Quantity Sold]],"-")</f>
        <v>1200</v>
      </c>
      <c r="L321" s="31">
        <f>IFERROR(Transactions[[#This Row],[Net of Sale]]*Assumptions!$C$1,"-")</f>
        <v>120</v>
      </c>
      <c r="M321" s="31">
        <f>IFERROR(Transactions[[#This Row],[Net of Sale]]*(1+Assumptions!$C$1),"-")</f>
        <v>1320</v>
      </c>
      <c r="N321" s="33" t="s">
        <v>188</v>
      </c>
      <c r="O321" s="35" t="s">
        <v>177</v>
      </c>
      <c r="P321" s="33" t="s">
        <v>191</v>
      </c>
      <c r="Q321" s="31">
        <f>IFERROR((VLOOKUP(Transactions[[#This Row],[Product/ Service Name]],Products[[Product/ Service Name]:[Unit Sales Price]],4,FALSE))*Transactions[[#This Row],[Quantity Sold]],"-")</f>
        <v>1000</v>
      </c>
      <c r="R321" s="31">
        <f>IFERROR(Transactions[[#This Row],[Net of Sale]]-Transactions[[#This Row],[COGS]],"-")</f>
        <v>200</v>
      </c>
      <c r="S321" s="31">
        <f>IFERROR(Transactions[[#This Row],[COGS]]*Assumptions!$C$1,"-")</f>
        <v>100</v>
      </c>
      <c r="T321" s="31">
        <f>IFERROR(Transactions[[#This Row],[Output VAT(Liability)]]-Transactions[[#This Row],[Input VAT (Assets)]],"-")</f>
        <v>20</v>
      </c>
    </row>
    <row r="322" spans="2:20" x14ac:dyDescent="0.3">
      <c r="B322" s="55">
        <v>45825</v>
      </c>
      <c r="C322" s="50">
        <f>MONTH(Transactions[[#This Row],[Date]])</f>
        <v>6</v>
      </c>
      <c r="D322" s="50" t="s">
        <v>214</v>
      </c>
      <c r="E322" s="50" t="s">
        <v>13</v>
      </c>
      <c r="F322" s="33" t="s">
        <v>88</v>
      </c>
      <c r="G322" s="33" t="s">
        <v>106</v>
      </c>
      <c r="H322" s="33" t="s">
        <v>171</v>
      </c>
      <c r="I322" s="33">
        <v>20</v>
      </c>
      <c r="J322" s="24">
        <f>IFERROR(VLOOKUP(Transactions[[#This Row],[Product/ Service Name]],Products[[Product/ Service Name]:[Unit Sales Price]],10,FALSE),"-")</f>
        <v>36</v>
      </c>
      <c r="K322" s="27">
        <f>IFERROR(Transactions[[#This Row],[Unit Price]]*Transactions[[#This Row],[Quantity Sold]],"-")</f>
        <v>720</v>
      </c>
      <c r="L322" s="31">
        <f>IFERROR(Transactions[[#This Row],[Net of Sale]]*Assumptions!$C$1,"-")</f>
        <v>72</v>
      </c>
      <c r="M322" s="31">
        <f>IFERROR(Transactions[[#This Row],[Net of Sale]]*(1+Assumptions!$C$1),"-")</f>
        <v>792.00000000000011</v>
      </c>
      <c r="N322" s="33" t="s">
        <v>190</v>
      </c>
      <c r="O322" s="35" t="s">
        <v>179</v>
      </c>
      <c r="P322" s="33" t="s">
        <v>192</v>
      </c>
      <c r="Q322" s="31">
        <f>IFERROR((VLOOKUP(Transactions[[#This Row],[Product/ Service Name]],Products[[Product/ Service Name]:[Unit Sales Price]],4,FALSE))*Transactions[[#This Row],[Quantity Sold]],"-")</f>
        <v>600</v>
      </c>
      <c r="R322" s="31">
        <f>IFERROR(Transactions[[#This Row],[Net of Sale]]-Transactions[[#This Row],[COGS]],"-")</f>
        <v>120</v>
      </c>
      <c r="S322" s="31">
        <f>IFERROR(Transactions[[#This Row],[COGS]]*Assumptions!$C$1,"-")</f>
        <v>60</v>
      </c>
      <c r="T322" s="31">
        <f>IFERROR(Transactions[[#This Row],[Output VAT(Liability)]]-Transactions[[#This Row],[Input VAT (Assets)]],"-")</f>
        <v>12</v>
      </c>
    </row>
    <row r="323" spans="2:20" x14ac:dyDescent="0.3">
      <c r="B323" s="55">
        <v>45827</v>
      </c>
      <c r="C323" s="50">
        <f>MONTH(Transactions[[#This Row],[Date]])</f>
        <v>6</v>
      </c>
      <c r="D323" s="50" t="s">
        <v>214</v>
      </c>
      <c r="E323" s="50" t="s">
        <v>13</v>
      </c>
      <c r="F323" s="33" t="s">
        <v>89</v>
      </c>
      <c r="G323" s="33" t="s">
        <v>106</v>
      </c>
      <c r="H323" s="33" t="s">
        <v>172</v>
      </c>
      <c r="I323" s="33">
        <v>20</v>
      </c>
      <c r="J323" s="24">
        <f>IFERROR(VLOOKUP(Transactions[[#This Row],[Product/ Service Name]],Products[[Product/ Service Name]:[Unit Sales Price]],10,FALSE),"-")</f>
        <v>48</v>
      </c>
      <c r="K323" s="27">
        <f>IFERROR(Transactions[[#This Row],[Unit Price]]*Transactions[[#This Row],[Quantity Sold]],"-")</f>
        <v>960</v>
      </c>
      <c r="L323" s="31">
        <f>IFERROR(Transactions[[#This Row],[Net of Sale]]*Assumptions!$C$1,"-")</f>
        <v>96</v>
      </c>
      <c r="M323" s="31">
        <f>IFERROR(Transactions[[#This Row],[Net of Sale]]*(1+Assumptions!$C$1),"-")</f>
        <v>1056</v>
      </c>
      <c r="N323" s="33" t="s">
        <v>190</v>
      </c>
      <c r="O323" s="35" t="s">
        <v>180</v>
      </c>
      <c r="P323" s="33" t="s">
        <v>192</v>
      </c>
      <c r="Q323" s="31">
        <f>IFERROR((VLOOKUP(Transactions[[#This Row],[Product/ Service Name]],Products[[Product/ Service Name]:[Unit Sales Price]],4,FALSE))*Transactions[[#This Row],[Quantity Sold]],"-")</f>
        <v>800</v>
      </c>
      <c r="R323" s="31">
        <f>IFERROR(Transactions[[#This Row],[Net of Sale]]-Transactions[[#This Row],[COGS]],"-")</f>
        <v>160</v>
      </c>
      <c r="S323" s="31">
        <f>IFERROR(Transactions[[#This Row],[COGS]]*Assumptions!$C$1,"-")</f>
        <v>80</v>
      </c>
      <c r="T323" s="31">
        <f>IFERROR(Transactions[[#This Row],[Output VAT(Liability)]]-Transactions[[#This Row],[Input VAT (Assets)]],"-")</f>
        <v>16</v>
      </c>
    </row>
    <row r="324" spans="2:20" x14ac:dyDescent="0.3">
      <c r="B324" s="55">
        <v>45827</v>
      </c>
      <c r="C324" s="50">
        <f>MONTH(Transactions[[#This Row],[Date]])</f>
        <v>6</v>
      </c>
      <c r="D324" s="50" t="s">
        <v>214</v>
      </c>
      <c r="E324" s="50" t="s">
        <v>13</v>
      </c>
      <c r="F324" s="33" t="s">
        <v>90</v>
      </c>
      <c r="G324" s="33" t="s">
        <v>106</v>
      </c>
      <c r="H324" s="33" t="s">
        <v>167</v>
      </c>
      <c r="I324" s="33">
        <v>20</v>
      </c>
      <c r="J324" s="24">
        <f>IFERROR(VLOOKUP(Transactions[[#This Row],[Product/ Service Name]],Products[[Product/ Service Name]:[Unit Sales Price]],10,FALSE),"-")</f>
        <v>72</v>
      </c>
      <c r="K324" s="27">
        <f>IFERROR(Transactions[[#This Row],[Unit Price]]*Transactions[[#This Row],[Quantity Sold]],"-")</f>
        <v>1440</v>
      </c>
      <c r="L324" s="31">
        <f>IFERROR(Transactions[[#This Row],[Net of Sale]]*Assumptions!$C$1,"-")</f>
        <v>144</v>
      </c>
      <c r="M324" s="31">
        <f>IFERROR(Transactions[[#This Row],[Net of Sale]]*(1+Assumptions!$C$1),"-")</f>
        <v>1584.0000000000002</v>
      </c>
      <c r="N324" s="33" t="s">
        <v>190</v>
      </c>
      <c r="O324" s="35" t="s">
        <v>185</v>
      </c>
      <c r="P324" s="33" t="s">
        <v>191</v>
      </c>
      <c r="Q324" s="31">
        <f>IFERROR((VLOOKUP(Transactions[[#This Row],[Product/ Service Name]],Products[[Product/ Service Name]:[Unit Sales Price]],4,FALSE))*Transactions[[#This Row],[Quantity Sold]],"-")</f>
        <v>1200</v>
      </c>
      <c r="R324" s="31">
        <f>IFERROR(Transactions[[#This Row],[Net of Sale]]-Transactions[[#This Row],[COGS]],"-")</f>
        <v>240</v>
      </c>
      <c r="S324" s="31">
        <f>IFERROR(Transactions[[#This Row],[COGS]]*Assumptions!$C$1,"-")</f>
        <v>120</v>
      </c>
      <c r="T324" s="31">
        <f>IFERROR(Transactions[[#This Row],[Output VAT(Liability)]]-Transactions[[#This Row],[Input VAT (Assets)]],"-")</f>
        <v>24</v>
      </c>
    </row>
    <row r="325" spans="2:20" x14ac:dyDescent="0.3">
      <c r="B325" s="55">
        <v>45827</v>
      </c>
      <c r="C325" s="50">
        <f>MONTH(Transactions[[#This Row],[Date]])</f>
        <v>6</v>
      </c>
      <c r="D325" s="50" t="s">
        <v>214</v>
      </c>
      <c r="E325" s="50" t="s">
        <v>13</v>
      </c>
      <c r="F325" s="33" t="s">
        <v>91</v>
      </c>
      <c r="G325" s="33" t="s">
        <v>106</v>
      </c>
      <c r="H325" s="33" t="s">
        <v>168</v>
      </c>
      <c r="I325" s="33">
        <v>20</v>
      </c>
      <c r="J325" s="24">
        <f>IFERROR(VLOOKUP(Transactions[[#This Row],[Product/ Service Name]],Products[[Product/ Service Name]:[Unit Sales Price]],10,FALSE),"-")</f>
        <v>15.6</v>
      </c>
      <c r="K325" s="27">
        <f>IFERROR(Transactions[[#This Row],[Unit Price]]*Transactions[[#This Row],[Quantity Sold]],"-")</f>
        <v>312</v>
      </c>
      <c r="L325" s="31">
        <f>IFERROR(Transactions[[#This Row],[Net of Sale]]*Assumptions!$C$1,"-")</f>
        <v>31.200000000000003</v>
      </c>
      <c r="M325" s="31">
        <f>IFERROR(Transactions[[#This Row],[Net of Sale]]*(1+Assumptions!$C$1),"-")</f>
        <v>343.20000000000005</v>
      </c>
      <c r="N325" s="33" t="s">
        <v>190</v>
      </c>
      <c r="O325" s="35" t="s">
        <v>185</v>
      </c>
      <c r="P325" s="33" t="s">
        <v>191</v>
      </c>
      <c r="Q325" s="31">
        <f>IFERROR((VLOOKUP(Transactions[[#This Row],[Product/ Service Name]],Products[[Product/ Service Name]:[Unit Sales Price]],4,FALSE))*Transactions[[#This Row],[Quantity Sold]],"-")</f>
        <v>260</v>
      </c>
      <c r="R325" s="31">
        <f>IFERROR(Transactions[[#This Row],[Net of Sale]]-Transactions[[#This Row],[COGS]],"-")</f>
        <v>52</v>
      </c>
      <c r="S325" s="31">
        <f>IFERROR(Transactions[[#This Row],[COGS]]*Assumptions!$C$1,"-")</f>
        <v>26</v>
      </c>
      <c r="T325" s="31">
        <f>IFERROR(Transactions[[#This Row],[Output VAT(Liability)]]-Transactions[[#This Row],[Input VAT (Assets)]],"-")</f>
        <v>5.2000000000000028</v>
      </c>
    </row>
    <row r="326" spans="2:20" x14ac:dyDescent="0.3">
      <c r="B326" s="55">
        <v>45828</v>
      </c>
      <c r="C326" s="50">
        <f>MONTH(Transactions[[#This Row],[Date]])</f>
        <v>6</v>
      </c>
      <c r="D326" s="50" t="s">
        <v>214</v>
      </c>
      <c r="E326" s="50" t="s">
        <v>13</v>
      </c>
      <c r="F326" s="33" t="s">
        <v>92</v>
      </c>
      <c r="G326" s="33" t="s">
        <v>106</v>
      </c>
      <c r="H326" s="33" t="s">
        <v>169</v>
      </c>
      <c r="I326" s="33">
        <v>20</v>
      </c>
      <c r="J326" s="24">
        <f>IFERROR(VLOOKUP(Transactions[[#This Row],[Product/ Service Name]],Products[[Product/ Service Name]:[Unit Sales Price]],10,FALSE),"-")</f>
        <v>19.2</v>
      </c>
      <c r="K326" s="27">
        <f>IFERROR(Transactions[[#This Row],[Unit Price]]*Transactions[[#This Row],[Quantity Sold]],"-")</f>
        <v>384</v>
      </c>
      <c r="L326" s="31">
        <f>IFERROR(Transactions[[#This Row],[Net of Sale]]*Assumptions!$C$1,"-")</f>
        <v>38.400000000000006</v>
      </c>
      <c r="M326" s="31">
        <f>IFERROR(Transactions[[#This Row],[Net of Sale]]*(1+Assumptions!$C$1),"-")</f>
        <v>422.40000000000003</v>
      </c>
      <c r="N326" s="33" t="s">
        <v>190</v>
      </c>
      <c r="O326" s="35" t="s">
        <v>181</v>
      </c>
      <c r="P326" s="33" t="s">
        <v>191</v>
      </c>
      <c r="Q326" s="31">
        <f>IFERROR((VLOOKUP(Transactions[[#This Row],[Product/ Service Name]],Products[[Product/ Service Name]:[Unit Sales Price]],4,FALSE))*Transactions[[#This Row],[Quantity Sold]],"-")</f>
        <v>320</v>
      </c>
      <c r="R326" s="31">
        <f>IFERROR(Transactions[[#This Row],[Net of Sale]]-Transactions[[#This Row],[COGS]],"-")</f>
        <v>64</v>
      </c>
      <c r="S326" s="31">
        <f>IFERROR(Transactions[[#This Row],[COGS]]*Assumptions!$C$1,"-")</f>
        <v>32</v>
      </c>
      <c r="T326" s="31">
        <f>IFERROR(Transactions[[#This Row],[Output VAT(Liability)]]-Transactions[[#This Row],[Input VAT (Assets)]],"-")</f>
        <v>6.4000000000000057</v>
      </c>
    </row>
    <row r="327" spans="2:20" x14ac:dyDescent="0.3">
      <c r="B327" s="55">
        <v>45828</v>
      </c>
      <c r="C327" s="50">
        <f>MONTH(Transactions[[#This Row],[Date]])</f>
        <v>6</v>
      </c>
      <c r="D327" s="50" t="s">
        <v>214</v>
      </c>
      <c r="E327" s="50" t="s">
        <v>13</v>
      </c>
      <c r="F327" s="33" t="s">
        <v>93</v>
      </c>
      <c r="G327" s="33" t="s">
        <v>106</v>
      </c>
      <c r="H327" s="33" t="s">
        <v>170</v>
      </c>
      <c r="I327" s="33">
        <v>20</v>
      </c>
      <c r="J327" s="24">
        <f>IFERROR(VLOOKUP(Transactions[[#This Row],[Product/ Service Name]],Products[[Product/ Service Name]:[Unit Sales Price]],10,FALSE),"-")</f>
        <v>30</v>
      </c>
      <c r="K327" s="27">
        <f>IFERROR(Transactions[[#This Row],[Unit Price]]*Transactions[[#This Row],[Quantity Sold]],"-")</f>
        <v>600</v>
      </c>
      <c r="L327" s="31">
        <f>IFERROR(Transactions[[#This Row],[Net of Sale]]*Assumptions!$C$1,"-")</f>
        <v>60</v>
      </c>
      <c r="M327" s="31">
        <f>IFERROR(Transactions[[#This Row],[Net of Sale]]*(1+Assumptions!$C$1),"-")</f>
        <v>660</v>
      </c>
      <c r="N327" s="33" t="s">
        <v>190</v>
      </c>
      <c r="O327" s="35" t="s">
        <v>182</v>
      </c>
      <c r="P327" s="33" t="s">
        <v>191</v>
      </c>
      <c r="Q327" s="31">
        <f>IFERROR((VLOOKUP(Transactions[[#This Row],[Product/ Service Name]],Products[[Product/ Service Name]:[Unit Sales Price]],4,FALSE))*Transactions[[#This Row],[Quantity Sold]],"-")</f>
        <v>500</v>
      </c>
      <c r="R327" s="31">
        <f>IFERROR(Transactions[[#This Row],[Net of Sale]]-Transactions[[#This Row],[COGS]],"-")</f>
        <v>100</v>
      </c>
      <c r="S327" s="31">
        <f>IFERROR(Transactions[[#This Row],[COGS]]*Assumptions!$C$1,"-")</f>
        <v>50</v>
      </c>
      <c r="T327" s="31">
        <f>IFERROR(Transactions[[#This Row],[Output VAT(Liability)]]-Transactions[[#This Row],[Input VAT (Assets)]],"-")</f>
        <v>10</v>
      </c>
    </row>
    <row r="328" spans="2:20" x14ac:dyDescent="0.3">
      <c r="B328" s="55">
        <v>45828</v>
      </c>
      <c r="C328" s="50">
        <f>MONTH(Transactions[[#This Row],[Date]])</f>
        <v>6</v>
      </c>
      <c r="D328" s="50" t="s">
        <v>214</v>
      </c>
      <c r="E328" s="50" t="s">
        <v>13</v>
      </c>
      <c r="F328" s="33" t="s">
        <v>94</v>
      </c>
      <c r="G328" s="33" t="s">
        <v>106</v>
      </c>
      <c r="H328" s="33" t="s">
        <v>171</v>
      </c>
      <c r="I328" s="33">
        <v>20</v>
      </c>
      <c r="J328" s="24">
        <f>IFERROR(VLOOKUP(Transactions[[#This Row],[Product/ Service Name]],Products[[Product/ Service Name]:[Unit Sales Price]],10,FALSE),"-")</f>
        <v>108</v>
      </c>
      <c r="K328" s="27">
        <f>IFERROR(Transactions[[#This Row],[Unit Price]]*Transactions[[#This Row],[Quantity Sold]],"-")</f>
        <v>2160</v>
      </c>
      <c r="L328" s="31">
        <f>IFERROR(Transactions[[#This Row],[Net of Sale]]*Assumptions!$C$1,"-")</f>
        <v>216</v>
      </c>
      <c r="M328" s="31">
        <f>IFERROR(Transactions[[#This Row],[Net of Sale]]*(1+Assumptions!$C$1),"-")</f>
        <v>2376</v>
      </c>
      <c r="N328" s="33" t="s">
        <v>189</v>
      </c>
      <c r="O328" s="35" t="s">
        <v>184</v>
      </c>
      <c r="P328" s="33" t="s">
        <v>191</v>
      </c>
      <c r="Q328" s="31">
        <f>IFERROR((VLOOKUP(Transactions[[#This Row],[Product/ Service Name]],Products[[Product/ Service Name]:[Unit Sales Price]],4,FALSE))*Transactions[[#This Row],[Quantity Sold]],"-")</f>
        <v>1800</v>
      </c>
      <c r="R328" s="31">
        <f>IFERROR(Transactions[[#This Row],[Net of Sale]]-Transactions[[#This Row],[COGS]],"-")</f>
        <v>360</v>
      </c>
      <c r="S328" s="31">
        <f>IFERROR(Transactions[[#This Row],[COGS]]*Assumptions!$C$1,"-")</f>
        <v>180</v>
      </c>
      <c r="T328" s="31">
        <f>IFERROR(Transactions[[#This Row],[Output VAT(Liability)]]-Transactions[[#This Row],[Input VAT (Assets)]],"-")</f>
        <v>36</v>
      </c>
    </row>
    <row r="329" spans="2:20" x14ac:dyDescent="0.3">
      <c r="B329" s="55">
        <v>45830</v>
      </c>
      <c r="C329" s="50">
        <f>MONTH(Transactions[[#This Row],[Date]])</f>
        <v>6</v>
      </c>
      <c r="D329" s="50" t="s">
        <v>214</v>
      </c>
      <c r="E329" s="50" t="s">
        <v>13</v>
      </c>
      <c r="F329" s="33" t="s">
        <v>95</v>
      </c>
      <c r="G329" s="33" t="s">
        <v>106</v>
      </c>
      <c r="H329" s="33" t="s">
        <v>172</v>
      </c>
      <c r="I329" s="33">
        <v>20</v>
      </c>
      <c r="J329" s="24">
        <f>IFERROR(VLOOKUP(Transactions[[#This Row],[Product/ Service Name]],Products[[Product/ Service Name]:[Unit Sales Price]],10,FALSE),"-")</f>
        <v>48</v>
      </c>
      <c r="K329" s="27">
        <f>IFERROR(Transactions[[#This Row],[Unit Price]]*Transactions[[#This Row],[Quantity Sold]],"-")</f>
        <v>960</v>
      </c>
      <c r="L329" s="31">
        <f>IFERROR(Transactions[[#This Row],[Net of Sale]]*Assumptions!$C$1,"-")</f>
        <v>96</v>
      </c>
      <c r="M329" s="31">
        <f>IFERROR(Transactions[[#This Row],[Net of Sale]]*(1+Assumptions!$C$1),"-")</f>
        <v>1056</v>
      </c>
      <c r="N329" s="33" t="s">
        <v>190</v>
      </c>
      <c r="O329" s="35" t="s">
        <v>183</v>
      </c>
      <c r="P329" s="33" t="s">
        <v>192</v>
      </c>
      <c r="Q329" s="31">
        <f>IFERROR((VLOOKUP(Transactions[[#This Row],[Product/ Service Name]],Products[[Product/ Service Name]:[Unit Sales Price]],4,FALSE))*Transactions[[#This Row],[Quantity Sold]],"-")</f>
        <v>800</v>
      </c>
      <c r="R329" s="31">
        <f>IFERROR(Transactions[[#This Row],[Net of Sale]]-Transactions[[#This Row],[COGS]],"-")</f>
        <v>160</v>
      </c>
      <c r="S329" s="31">
        <f>IFERROR(Transactions[[#This Row],[COGS]]*Assumptions!$C$1,"-")</f>
        <v>80</v>
      </c>
      <c r="T329" s="31">
        <f>IFERROR(Transactions[[#This Row],[Output VAT(Liability)]]-Transactions[[#This Row],[Input VAT (Assets)]],"-")</f>
        <v>16</v>
      </c>
    </row>
    <row r="330" spans="2:20" x14ac:dyDescent="0.3">
      <c r="B330" s="55">
        <v>45830</v>
      </c>
      <c r="C330" s="50">
        <f>MONTH(Transactions[[#This Row],[Date]])</f>
        <v>6</v>
      </c>
      <c r="D330" s="50" t="s">
        <v>214</v>
      </c>
      <c r="E330" s="50" t="s">
        <v>13</v>
      </c>
      <c r="F330" s="33" t="s">
        <v>37</v>
      </c>
      <c r="G330" s="33" t="s">
        <v>106</v>
      </c>
      <c r="H330" s="33" t="s">
        <v>167</v>
      </c>
      <c r="I330" s="33">
        <v>20</v>
      </c>
      <c r="J330" s="24">
        <f>IFERROR(VLOOKUP(Transactions[[#This Row],[Product/ Service Name]],Products[[Product/ Service Name]:[Unit Sales Price]],10,FALSE),"-")</f>
        <v>7.1999999999999993</v>
      </c>
      <c r="K330" s="27">
        <f>IFERROR(Transactions[[#This Row],[Unit Price]]*Transactions[[#This Row],[Quantity Sold]],"-")</f>
        <v>144</v>
      </c>
      <c r="L330" s="31">
        <f>IFERROR(Transactions[[#This Row],[Net of Sale]]*Assumptions!$C$1,"-")</f>
        <v>14.4</v>
      </c>
      <c r="M330" s="31">
        <f>IFERROR(Transactions[[#This Row],[Net of Sale]]*(1+Assumptions!$C$1),"-")</f>
        <v>158.4</v>
      </c>
      <c r="N330" s="33" t="s">
        <v>186</v>
      </c>
      <c r="O330" s="35" t="s">
        <v>185</v>
      </c>
      <c r="P330" s="33" t="s">
        <v>192</v>
      </c>
      <c r="Q330" s="31">
        <f>IFERROR((VLOOKUP(Transactions[[#This Row],[Product/ Service Name]],Products[[Product/ Service Name]:[Unit Sales Price]],4,FALSE))*Transactions[[#This Row],[Quantity Sold]],"-")</f>
        <v>120</v>
      </c>
      <c r="R330" s="31">
        <f>IFERROR(Transactions[[#This Row],[Net of Sale]]-Transactions[[#This Row],[COGS]],"-")</f>
        <v>24</v>
      </c>
      <c r="S330" s="31">
        <f>IFERROR(Transactions[[#This Row],[COGS]]*Assumptions!$C$1,"-")</f>
        <v>12</v>
      </c>
      <c r="T330" s="31">
        <f>IFERROR(Transactions[[#This Row],[Output VAT(Liability)]]-Transactions[[#This Row],[Input VAT (Assets)]],"-")</f>
        <v>2.4000000000000004</v>
      </c>
    </row>
    <row r="331" spans="2:20" x14ac:dyDescent="0.3">
      <c r="B331" s="55">
        <v>45831</v>
      </c>
      <c r="C331" s="50">
        <f>MONTH(Transactions[[#This Row],[Date]])</f>
        <v>6</v>
      </c>
      <c r="D331" s="50" t="s">
        <v>214</v>
      </c>
      <c r="E331" s="50" t="s">
        <v>13</v>
      </c>
      <c r="F331" s="33" t="s">
        <v>38</v>
      </c>
      <c r="G331" s="33" t="s">
        <v>106</v>
      </c>
      <c r="H331" s="33" t="s">
        <v>168</v>
      </c>
      <c r="I331" s="33">
        <v>20</v>
      </c>
      <c r="J331" s="24">
        <f>IFERROR(VLOOKUP(Transactions[[#This Row],[Product/ Service Name]],Products[[Product/ Service Name]:[Unit Sales Price]],10,FALSE),"-")</f>
        <v>60</v>
      </c>
      <c r="K331" s="27">
        <f>IFERROR(Transactions[[#This Row],[Unit Price]]*Transactions[[#This Row],[Quantity Sold]],"-")</f>
        <v>1200</v>
      </c>
      <c r="L331" s="31">
        <f>IFERROR(Transactions[[#This Row],[Net of Sale]]*Assumptions!$C$1,"-")</f>
        <v>120</v>
      </c>
      <c r="M331" s="31">
        <f>IFERROR(Transactions[[#This Row],[Net of Sale]]*(1+Assumptions!$C$1),"-")</f>
        <v>1320</v>
      </c>
      <c r="N331" s="33" t="s">
        <v>186</v>
      </c>
      <c r="O331" s="35" t="s">
        <v>181</v>
      </c>
      <c r="P331" s="33" t="s">
        <v>191</v>
      </c>
      <c r="Q331" s="31">
        <f>IFERROR((VLOOKUP(Transactions[[#This Row],[Product/ Service Name]],Products[[Product/ Service Name]:[Unit Sales Price]],4,FALSE))*Transactions[[#This Row],[Quantity Sold]],"-")</f>
        <v>1000</v>
      </c>
      <c r="R331" s="31">
        <f>IFERROR(Transactions[[#This Row],[Net of Sale]]-Transactions[[#This Row],[COGS]],"-")</f>
        <v>200</v>
      </c>
      <c r="S331" s="31">
        <f>IFERROR(Transactions[[#This Row],[COGS]]*Assumptions!$C$1,"-")</f>
        <v>100</v>
      </c>
      <c r="T331" s="31">
        <f>IFERROR(Transactions[[#This Row],[Output VAT(Liability)]]-Transactions[[#This Row],[Input VAT (Assets)]],"-")</f>
        <v>20</v>
      </c>
    </row>
    <row r="332" spans="2:20" x14ac:dyDescent="0.3">
      <c r="B332" s="55">
        <v>45832</v>
      </c>
      <c r="C332" s="50">
        <f>MONTH(Transactions[[#This Row],[Date]])</f>
        <v>6</v>
      </c>
      <c r="D332" s="50" t="s">
        <v>214</v>
      </c>
      <c r="E332" s="50" t="s">
        <v>13</v>
      </c>
      <c r="F332" s="33" t="s">
        <v>39</v>
      </c>
      <c r="G332" s="33" t="s">
        <v>106</v>
      </c>
      <c r="H332" s="33" t="s">
        <v>169</v>
      </c>
      <c r="I332" s="33">
        <v>20</v>
      </c>
      <c r="J332" s="24">
        <f>IFERROR(VLOOKUP(Transactions[[#This Row],[Product/ Service Name]],Products[[Product/ Service Name]:[Unit Sales Price]],10,FALSE),"-")</f>
        <v>55.199999999999996</v>
      </c>
      <c r="K332" s="27">
        <f>IFERROR(Transactions[[#This Row],[Unit Price]]*Transactions[[#This Row],[Quantity Sold]],"-")</f>
        <v>1104</v>
      </c>
      <c r="L332" s="31">
        <f>IFERROR(Transactions[[#This Row],[Net of Sale]]*Assumptions!$C$1,"-")</f>
        <v>110.4</v>
      </c>
      <c r="M332" s="31">
        <f>IFERROR(Transactions[[#This Row],[Net of Sale]]*(1+Assumptions!$C$1),"-")</f>
        <v>1214.4000000000001</v>
      </c>
      <c r="N332" s="33" t="s">
        <v>186</v>
      </c>
      <c r="O332" s="35" t="s">
        <v>183</v>
      </c>
      <c r="P332" s="33" t="s">
        <v>191</v>
      </c>
      <c r="Q332" s="31">
        <f>IFERROR((VLOOKUP(Transactions[[#This Row],[Product/ Service Name]],Products[[Product/ Service Name]:[Unit Sales Price]],4,FALSE))*Transactions[[#This Row],[Quantity Sold]],"-")</f>
        <v>920</v>
      </c>
      <c r="R332" s="31">
        <f>IFERROR(Transactions[[#This Row],[Net of Sale]]-Transactions[[#This Row],[COGS]],"-")</f>
        <v>184</v>
      </c>
      <c r="S332" s="31">
        <f>IFERROR(Transactions[[#This Row],[COGS]]*Assumptions!$C$1,"-")</f>
        <v>92</v>
      </c>
      <c r="T332" s="31">
        <f>IFERROR(Transactions[[#This Row],[Output VAT(Liability)]]-Transactions[[#This Row],[Input VAT (Assets)]],"-")</f>
        <v>18.400000000000006</v>
      </c>
    </row>
    <row r="333" spans="2:20" x14ac:dyDescent="0.3">
      <c r="B333" s="55">
        <v>45833</v>
      </c>
      <c r="C333" s="50">
        <f>MONTH(Transactions[[#This Row],[Date]])</f>
        <v>6</v>
      </c>
      <c r="D333" s="50" t="s">
        <v>214</v>
      </c>
      <c r="E333" s="50" t="s">
        <v>13</v>
      </c>
      <c r="F333" s="33" t="s">
        <v>40</v>
      </c>
      <c r="G333" s="33" t="s">
        <v>106</v>
      </c>
      <c r="H333" s="33" t="s">
        <v>170</v>
      </c>
      <c r="I333" s="33">
        <v>20</v>
      </c>
      <c r="J333" s="24">
        <f>IFERROR(VLOOKUP(Transactions[[#This Row],[Product/ Service Name]],Products[[Product/ Service Name]:[Unit Sales Price]],10,FALSE),"-")</f>
        <v>26.4</v>
      </c>
      <c r="K333" s="27">
        <f>IFERROR(Transactions[[#This Row],[Unit Price]]*Transactions[[#This Row],[Quantity Sold]],"-")</f>
        <v>528</v>
      </c>
      <c r="L333" s="31">
        <f>IFERROR(Transactions[[#This Row],[Net of Sale]]*Assumptions!$C$1,"-")</f>
        <v>52.800000000000004</v>
      </c>
      <c r="M333" s="31">
        <f>IFERROR(Transactions[[#This Row],[Net of Sale]]*(1+Assumptions!$C$1),"-")</f>
        <v>580.80000000000007</v>
      </c>
      <c r="N333" s="33" t="s">
        <v>187</v>
      </c>
      <c r="O333" s="35" t="s">
        <v>177</v>
      </c>
      <c r="P333" s="33" t="s">
        <v>191</v>
      </c>
      <c r="Q333" s="31">
        <f>IFERROR((VLOOKUP(Transactions[[#This Row],[Product/ Service Name]],Products[[Product/ Service Name]:[Unit Sales Price]],4,FALSE))*Transactions[[#This Row],[Quantity Sold]],"-")</f>
        <v>440</v>
      </c>
      <c r="R333" s="31">
        <f>IFERROR(Transactions[[#This Row],[Net of Sale]]-Transactions[[#This Row],[COGS]],"-")</f>
        <v>88</v>
      </c>
      <c r="S333" s="31">
        <f>IFERROR(Transactions[[#This Row],[COGS]]*Assumptions!$C$1,"-")</f>
        <v>44</v>
      </c>
      <c r="T333" s="31">
        <f>IFERROR(Transactions[[#This Row],[Output VAT(Liability)]]-Transactions[[#This Row],[Input VAT (Assets)]],"-")</f>
        <v>8.8000000000000043</v>
      </c>
    </row>
    <row r="334" spans="2:20" x14ac:dyDescent="0.3">
      <c r="B334" s="55">
        <v>45834</v>
      </c>
      <c r="C334" s="50">
        <f>MONTH(Transactions[[#This Row],[Date]])</f>
        <v>6</v>
      </c>
      <c r="D334" s="50" t="s">
        <v>214</v>
      </c>
      <c r="E334" s="50" t="s">
        <v>13</v>
      </c>
      <c r="F334" s="33" t="s">
        <v>41</v>
      </c>
      <c r="G334" s="33" t="s">
        <v>106</v>
      </c>
      <c r="H334" s="33" t="s">
        <v>171</v>
      </c>
      <c r="I334" s="33">
        <v>20</v>
      </c>
      <c r="J334" s="24">
        <f>IFERROR(VLOOKUP(Transactions[[#This Row],[Product/ Service Name]],Products[[Product/ Service Name]:[Unit Sales Price]],10,FALSE),"-")</f>
        <v>25.2</v>
      </c>
      <c r="K334" s="27">
        <f>IFERROR(Transactions[[#This Row],[Unit Price]]*Transactions[[#This Row],[Quantity Sold]],"-")</f>
        <v>504</v>
      </c>
      <c r="L334" s="31">
        <f>IFERROR(Transactions[[#This Row],[Net of Sale]]*Assumptions!$C$1,"-")</f>
        <v>50.400000000000006</v>
      </c>
      <c r="M334" s="31">
        <f>IFERROR(Transactions[[#This Row],[Net of Sale]]*(1+Assumptions!$C$1),"-")</f>
        <v>554.40000000000009</v>
      </c>
      <c r="N334" s="33" t="s">
        <v>187</v>
      </c>
      <c r="O334" s="35" t="s">
        <v>184</v>
      </c>
      <c r="P334" s="33" t="s">
        <v>191</v>
      </c>
      <c r="Q334" s="31">
        <f>IFERROR((VLOOKUP(Transactions[[#This Row],[Product/ Service Name]],Products[[Product/ Service Name]:[Unit Sales Price]],4,FALSE))*Transactions[[#This Row],[Quantity Sold]],"-")</f>
        <v>420</v>
      </c>
      <c r="R334" s="31">
        <f>IFERROR(Transactions[[#This Row],[Net of Sale]]-Transactions[[#This Row],[COGS]],"-")</f>
        <v>84</v>
      </c>
      <c r="S334" s="31">
        <f>IFERROR(Transactions[[#This Row],[COGS]]*Assumptions!$C$1,"-")</f>
        <v>42</v>
      </c>
      <c r="T334" s="31">
        <f>IFERROR(Transactions[[#This Row],[Output VAT(Liability)]]-Transactions[[#This Row],[Input VAT (Assets)]],"-")</f>
        <v>8.4000000000000057</v>
      </c>
    </row>
    <row r="335" spans="2:20" x14ac:dyDescent="0.3">
      <c r="B335" s="55">
        <v>45834</v>
      </c>
      <c r="C335" s="50">
        <f>MONTH(Transactions[[#This Row],[Date]])</f>
        <v>6</v>
      </c>
      <c r="D335" s="50" t="s">
        <v>214</v>
      </c>
      <c r="E335" s="50" t="s">
        <v>13</v>
      </c>
      <c r="F335" s="33" t="s">
        <v>42</v>
      </c>
      <c r="G335" s="33" t="s">
        <v>106</v>
      </c>
      <c r="H335" s="33" t="s">
        <v>172</v>
      </c>
      <c r="I335" s="33">
        <v>20</v>
      </c>
      <c r="J335" s="24">
        <f>IFERROR(VLOOKUP(Transactions[[#This Row],[Product/ Service Name]],Products[[Product/ Service Name]:[Unit Sales Price]],10,FALSE),"-")</f>
        <v>18</v>
      </c>
      <c r="K335" s="27">
        <f>IFERROR(Transactions[[#This Row],[Unit Price]]*Transactions[[#This Row],[Quantity Sold]],"-")</f>
        <v>360</v>
      </c>
      <c r="L335" s="31">
        <f>IFERROR(Transactions[[#This Row],[Net of Sale]]*Assumptions!$C$1,"-")</f>
        <v>36</v>
      </c>
      <c r="M335" s="31">
        <f>IFERROR(Transactions[[#This Row],[Net of Sale]]*(1+Assumptions!$C$1),"-")</f>
        <v>396.00000000000006</v>
      </c>
      <c r="N335" s="33" t="s">
        <v>188</v>
      </c>
      <c r="O335" s="35" t="s">
        <v>178</v>
      </c>
      <c r="P335" s="33" t="s">
        <v>191</v>
      </c>
      <c r="Q335" s="31">
        <f>IFERROR((VLOOKUP(Transactions[[#This Row],[Product/ Service Name]],Products[[Product/ Service Name]:[Unit Sales Price]],4,FALSE))*Transactions[[#This Row],[Quantity Sold]],"-")</f>
        <v>300</v>
      </c>
      <c r="R335" s="31">
        <f>IFERROR(Transactions[[#This Row],[Net of Sale]]-Transactions[[#This Row],[COGS]],"-")</f>
        <v>60</v>
      </c>
      <c r="S335" s="31">
        <f>IFERROR(Transactions[[#This Row],[COGS]]*Assumptions!$C$1,"-")</f>
        <v>30</v>
      </c>
      <c r="T335" s="31">
        <f>IFERROR(Transactions[[#This Row],[Output VAT(Liability)]]-Transactions[[#This Row],[Input VAT (Assets)]],"-")</f>
        <v>6</v>
      </c>
    </row>
    <row r="336" spans="2:20" x14ac:dyDescent="0.3">
      <c r="B336" s="55">
        <v>45834</v>
      </c>
      <c r="C336" s="50">
        <f>MONTH(Transactions[[#This Row],[Date]])</f>
        <v>6</v>
      </c>
      <c r="D336" s="50" t="s">
        <v>214</v>
      </c>
      <c r="E336" s="50" t="s">
        <v>13</v>
      </c>
      <c r="F336" s="33" t="s">
        <v>43</v>
      </c>
      <c r="G336" s="33" t="s">
        <v>106</v>
      </c>
      <c r="H336" s="33" t="s">
        <v>167</v>
      </c>
      <c r="I336" s="33">
        <v>20</v>
      </c>
      <c r="J336" s="24">
        <f>IFERROR(VLOOKUP(Transactions[[#This Row],[Product/ Service Name]],Products[[Product/ Service Name]:[Unit Sales Price]],10,FALSE),"-")</f>
        <v>10.799999999999999</v>
      </c>
      <c r="K336" s="27">
        <f>IFERROR(Transactions[[#This Row],[Unit Price]]*Transactions[[#This Row],[Quantity Sold]],"-")</f>
        <v>215.99999999999997</v>
      </c>
      <c r="L336" s="31">
        <f>IFERROR(Transactions[[#This Row],[Net of Sale]]*Assumptions!$C$1,"-")</f>
        <v>21.599999999999998</v>
      </c>
      <c r="M336" s="31">
        <f>IFERROR(Transactions[[#This Row],[Net of Sale]]*(1+Assumptions!$C$1),"-")</f>
        <v>237.6</v>
      </c>
      <c r="N336" s="33" t="s">
        <v>189</v>
      </c>
      <c r="O336" s="35" t="s">
        <v>183</v>
      </c>
      <c r="P336" s="33" t="s">
        <v>192</v>
      </c>
      <c r="Q336" s="31">
        <f>IFERROR((VLOOKUP(Transactions[[#This Row],[Product/ Service Name]],Products[[Product/ Service Name]:[Unit Sales Price]],4,FALSE))*Transactions[[#This Row],[Quantity Sold]],"-")</f>
        <v>180</v>
      </c>
      <c r="R336" s="31">
        <f>IFERROR(Transactions[[#This Row],[Net of Sale]]-Transactions[[#This Row],[COGS]],"-")</f>
        <v>35.999999999999972</v>
      </c>
      <c r="S336" s="31">
        <f>IFERROR(Transactions[[#This Row],[COGS]]*Assumptions!$C$1,"-")</f>
        <v>18</v>
      </c>
      <c r="T336" s="31">
        <f>IFERROR(Transactions[[#This Row],[Output VAT(Liability)]]-Transactions[[#This Row],[Input VAT (Assets)]],"-")</f>
        <v>3.5999999999999979</v>
      </c>
    </row>
    <row r="337" spans="2:20" x14ac:dyDescent="0.3">
      <c r="B337" s="55">
        <v>45835</v>
      </c>
      <c r="C337" s="50">
        <f>MONTH(Transactions[[#This Row],[Date]])</f>
        <v>6</v>
      </c>
      <c r="D337" s="50" t="s">
        <v>214</v>
      </c>
      <c r="E337" s="50" t="s">
        <v>13</v>
      </c>
      <c r="F337" s="33" t="s">
        <v>44</v>
      </c>
      <c r="G337" s="33" t="s">
        <v>106</v>
      </c>
      <c r="H337" s="33" t="s">
        <v>168</v>
      </c>
      <c r="I337" s="33">
        <v>20</v>
      </c>
      <c r="J337" s="24">
        <f>IFERROR(VLOOKUP(Transactions[[#This Row],[Product/ Service Name]],Products[[Product/ Service Name]:[Unit Sales Price]],10,FALSE),"-")</f>
        <v>9.6</v>
      </c>
      <c r="K337" s="27">
        <f>IFERROR(Transactions[[#This Row],[Unit Price]]*Transactions[[#This Row],[Quantity Sold]],"-")</f>
        <v>192</v>
      </c>
      <c r="L337" s="31">
        <f>IFERROR(Transactions[[#This Row],[Net of Sale]]*Assumptions!$C$1,"-")</f>
        <v>19.200000000000003</v>
      </c>
      <c r="M337" s="31">
        <f>IFERROR(Transactions[[#This Row],[Net of Sale]]*(1+Assumptions!$C$1),"-")</f>
        <v>211.20000000000002</v>
      </c>
      <c r="N337" s="33" t="s">
        <v>188</v>
      </c>
      <c r="O337" s="35" t="s">
        <v>179</v>
      </c>
      <c r="P337" s="33" t="s">
        <v>192</v>
      </c>
      <c r="Q337" s="31">
        <f>IFERROR((VLOOKUP(Transactions[[#This Row],[Product/ Service Name]],Products[[Product/ Service Name]:[Unit Sales Price]],4,FALSE))*Transactions[[#This Row],[Quantity Sold]],"-")</f>
        <v>160</v>
      </c>
      <c r="R337" s="31">
        <f>IFERROR(Transactions[[#This Row],[Net of Sale]]-Transactions[[#This Row],[COGS]],"-")</f>
        <v>32</v>
      </c>
      <c r="S337" s="31">
        <f>IFERROR(Transactions[[#This Row],[COGS]]*Assumptions!$C$1,"-")</f>
        <v>16</v>
      </c>
      <c r="T337" s="31">
        <f>IFERROR(Transactions[[#This Row],[Output VAT(Liability)]]-Transactions[[#This Row],[Input VAT (Assets)]],"-")</f>
        <v>3.2000000000000028</v>
      </c>
    </row>
    <row r="338" spans="2:20" x14ac:dyDescent="0.3">
      <c r="B338" s="55">
        <v>45835</v>
      </c>
      <c r="C338" s="50">
        <f>MONTH(Transactions[[#This Row],[Date]])</f>
        <v>6</v>
      </c>
      <c r="D338" s="50" t="s">
        <v>214</v>
      </c>
      <c r="E338" s="50" t="s">
        <v>13</v>
      </c>
      <c r="F338" s="33" t="s">
        <v>45</v>
      </c>
      <c r="G338" s="33" t="s">
        <v>106</v>
      </c>
      <c r="H338" s="33" t="s">
        <v>169</v>
      </c>
      <c r="I338" s="33">
        <v>20</v>
      </c>
      <c r="J338" s="24">
        <f>IFERROR(VLOOKUP(Transactions[[#This Row],[Product/ Service Name]],Products[[Product/ Service Name]:[Unit Sales Price]],10,FALSE),"-")</f>
        <v>4.8</v>
      </c>
      <c r="K338" s="27">
        <f>IFERROR(Transactions[[#This Row],[Unit Price]]*Transactions[[#This Row],[Quantity Sold]],"-")</f>
        <v>96</v>
      </c>
      <c r="L338" s="31">
        <f>IFERROR(Transactions[[#This Row],[Net of Sale]]*Assumptions!$C$1,"-")</f>
        <v>9.6000000000000014</v>
      </c>
      <c r="M338" s="31">
        <f>IFERROR(Transactions[[#This Row],[Net of Sale]]*(1+Assumptions!$C$1),"-")</f>
        <v>105.60000000000001</v>
      </c>
      <c r="N338" s="33" t="s">
        <v>188</v>
      </c>
      <c r="O338" s="35" t="s">
        <v>182</v>
      </c>
      <c r="P338" s="33" t="s">
        <v>191</v>
      </c>
      <c r="Q338" s="31">
        <f>IFERROR((VLOOKUP(Transactions[[#This Row],[Product/ Service Name]],Products[[Product/ Service Name]:[Unit Sales Price]],4,FALSE))*Transactions[[#This Row],[Quantity Sold]],"-")</f>
        <v>80</v>
      </c>
      <c r="R338" s="31">
        <f>IFERROR(Transactions[[#This Row],[Net of Sale]]-Transactions[[#This Row],[COGS]],"-")</f>
        <v>16</v>
      </c>
      <c r="S338" s="31">
        <f>IFERROR(Transactions[[#This Row],[COGS]]*Assumptions!$C$1,"-")</f>
        <v>8</v>
      </c>
      <c r="T338" s="31">
        <f>IFERROR(Transactions[[#This Row],[Output VAT(Liability)]]-Transactions[[#This Row],[Input VAT (Assets)]],"-")</f>
        <v>1.6000000000000014</v>
      </c>
    </row>
    <row r="339" spans="2:20" x14ac:dyDescent="0.3">
      <c r="B339" s="55">
        <v>45836</v>
      </c>
      <c r="C339" s="50">
        <f>MONTH(Transactions[[#This Row],[Date]])</f>
        <v>6</v>
      </c>
      <c r="D339" s="50" t="s">
        <v>214</v>
      </c>
      <c r="E339" s="50" t="s">
        <v>13</v>
      </c>
      <c r="F339" s="33" t="s">
        <v>46</v>
      </c>
      <c r="G339" s="33" t="s">
        <v>106</v>
      </c>
      <c r="H339" s="33" t="s">
        <v>170</v>
      </c>
      <c r="I339" s="33">
        <v>20</v>
      </c>
      <c r="J339" s="24">
        <f>IFERROR(VLOOKUP(Transactions[[#This Row],[Product/ Service Name]],Products[[Product/ Service Name]:[Unit Sales Price]],10,FALSE),"-")</f>
        <v>3</v>
      </c>
      <c r="K339" s="27">
        <f>IFERROR(Transactions[[#This Row],[Unit Price]]*Transactions[[#This Row],[Quantity Sold]],"-")</f>
        <v>60</v>
      </c>
      <c r="L339" s="31">
        <f>IFERROR(Transactions[[#This Row],[Net of Sale]]*Assumptions!$C$1,"-")</f>
        <v>6</v>
      </c>
      <c r="M339" s="31">
        <f>IFERROR(Transactions[[#This Row],[Net of Sale]]*(1+Assumptions!$C$1),"-")</f>
        <v>66</v>
      </c>
      <c r="N339" s="33" t="s">
        <v>188</v>
      </c>
      <c r="O339" s="35" t="s">
        <v>180</v>
      </c>
      <c r="P339" s="33" t="s">
        <v>191</v>
      </c>
      <c r="Q339" s="31">
        <f>IFERROR((VLOOKUP(Transactions[[#This Row],[Product/ Service Name]],Products[[Product/ Service Name]:[Unit Sales Price]],4,FALSE))*Transactions[[#This Row],[Quantity Sold]],"-")</f>
        <v>50</v>
      </c>
      <c r="R339" s="31">
        <f>IFERROR(Transactions[[#This Row],[Net of Sale]]-Transactions[[#This Row],[COGS]],"-")</f>
        <v>10</v>
      </c>
      <c r="S339" s="31">
        <f>IFERROR(Transactions[[#This Row],[COGS]]*Assumptions!$C$1,"-")</f>
        <v>5</v>
      </c>
      <c r="T339" s="31">
        <f>IFERROR(Transactions[[#This Row],[Output VAT(Liability)]]-Transactions[[#This Row],[Input VAT (Assets)]],"-")</f>
        <v>1</v>
      </c>
    </row>
    <row r="340" spans="2:20" x14ac:dyDescent="0.3">
      <c r="B340" s="55">
        <v>45836</v>
      </c>
      <c r="C340" s="50">
        <f>MONTH(Transactions[[#This Row],[Date]])</f>
        <v>6</v>
      </c>
      <c r="D340" s="50" t="s">
        <v>214</v>
      </c>
      <c r="E340" s="50" t="s">
        <v>13</v>
      </c>
      <c r="F340" s="33" t="s">
        <v>47</v>
      </c>
      <c r="G340" s="33" t="s">
        <v>106</v>
      </c>
      <c r="H340" s="33" t="s">
        <v>171</v>
      </c>
      <c r="I340" s="33">
        <v>20</v>
      </c>
      <c r="J340" s="24">
        <f>IFERROR(VLOOKUP(Transactions[[#This Row],[Product/ Service Name]],Products[[Product/ Service Name]:[Unit Sales Price]],10,FALSE),"-")</f>
        <v>48</v>
      </c>
      <c r="K340" s="27">
        <f>IFERROR(Transactions[[#This Row],[Unit Price]]*Transactions[[#This Row],[Quantity Sold]],"-")</f>
        <v>960</v>
      </c>
      <c r="L340" s="31">
        <f>IFERROR(Transactions[[#This Row],[Net of Sale]]*Assumptions!$C$1,"-")</f>
        <v>96</v>
      </c>
      <c r="M340" s="31">
        <f>IFERROR(Transactions[[#This Row],[Net of Sale]]*(1+Assumptions!$C$1),"-")</f>
        <v>1056</v>
      </c>
      <c r="N340" s="33" t="s">
        <v>190</v>
      </c>
      <c r="O340" s="35" t="s">
        <v>181</v>
      </c>
      <c r="P340" s="33" t="s">
        <v>191</v>
      </c>
      <c r="Q340" s="31">
        <f>IFERROR((VLOOKUP(Transactions[[#This Row],[Product/ Service Name]],Products[[Product/ Service Name]:[Unit Sales Price]],4,FALSE))*Transactions[[#This Row],[Quantity Sold]],"-")</f>
        <v>800</v>
      </c>
      <c r="R340" s="31">
        <f>IFERROR(Transactions[[#This Row],[Net of Sale]]-Transactions[[#This Row],[COGS]],"-")</f>
        <v>160</v>
      </c>
      <c r="S340" s="31">
        <f>IFERROR(Transactions[[#This Row],[COGS]]*Assumptions!$C$1,"-")</f>
        <v>80</v>
      </c>
      <c r="T340" s="31">
        <f>IFERROR(Transactions[[#This Row],[Output VAT(Liability)]]-Transactions[[#This Row],[Input VAT (Assets)]],"-")</f>
        <v>16</v>
      </c>
    </row>
    <row r="341" spans="2:20" x14ac:dyDescent="0.3">
      <c r="B341" s="55">
        <v>45837</v>
      </c>
      <c r="C341" s="50">
        <f>MONTH(Transactions[[#This Row],[Date]])</f>
        <v>6</v>
      </c>
      <c r="D341" s="50" t="s">
        <v>214</v>
      </c>
      <c r="E341" s="50" t="s">
        <v>13</v>
      </c>
      <c r="F341" s="33" t="s">
        <v>48</v>
      </c>
      <c r="G341" s="33" t="s">
        <v>106</v>
      </c>
      <c r="H341" s="33" t="s">
        <v>172</v>
      </c>
      <c r="I341" s="33">
        <v>20</v>
      </c>
      <c r="J341" s="24">
        <f>IFERROR(VLOOKUP(Transactions[[#This Row],[Product/ Service Name]],Products[[Product/ Service Name]:[Unit Sales Price]],10,FALSE),"-")</f>
        <v>15.6</v>
      </c>
      <c r="K341" s="27">
        <f>IFERROR(Transactions[[#This Row],[Unit Price]]*Transactions[[#This Row],[Quantity Sold]],"-")</f>
        <v>312</v>
      </c>
      <c r="L341" s="31">
        <f>IFERROR(Transactions[[#This Row],[Net of Sale]]*Assumptions!$C$1,"-")</f>
        <v>31.200000000000003</v>
      </c>
      <c r="M341" s="31">
        <f>IFERROR(Transactions[[#This Row],[Net of Sale]]*(1+Assumptions!$C$1),"-")</f>
        <v>343.20000000000005</v>
      </c>
      <c r="N341" s="33" t="s">
        <v>190</v>
      </c>
      <c r="O341" s="35" t="s">
        <v>185</v>
      </c>
      <c r="P341" s="33" t="s">
        <v>191</v>
      </c>
      <c r="Q341" s="31">
        <f>IFERROR((VLOOKUP(Transactions[[#This Row],[Product/ Service Name]],Products[[Product/ Service Name]:[Unit Sales Price]],4,FALSE))*Transactions[[#This Row],[Quantity Sold]],"-")</f>
        <v>260</v>
      </c>
      <c r="R341" s="31">
        <f>IFERROR(Transactions[[#This Row],[Net of Sale]]-Transactions[[#This Row],[COGS]],"-")</f>
        <v>52</v>
      </c>
      <c r="S341" s="31">
        <f>IFERROR(Transactions[[#This Row],[COGS]]*Assumptions!$C$1,"-")</f>
        <v>26</v>
      </c>
      <c r="T341" s="31">
        <f>IFERROR(Transactions[[#This Row],[Output VAT(Liability)]]-Transactions[[#This Row],[Input VAT (Assets)]],"-")</f>
        <v>5.2000000000000028</v>
      </c>
    </row>
    <row r="342" spans="2:20" x14ac:dyDescent="0.3">
      <c r="B342" s="55">
        <v>45838</v>
      </c>
      <c r="C342" s="50">
        <f>MONTH(Transactions[[#This Row],[Date]])</f>
        <v>6</v>
      </c>
      <c r="D342" s="50" t="s">
        <v>214</v>
      </c>
      <c r="E342" s="50" t="s">
        <v>13</v>
      </c>
      <c r="F342" s="33" t="s">
        <v>49</v>
      </c>
      <c r="G342" s="33" t="s">
        <v>106</v>
      </c>
      <c r="H342" s="33" t="s">
        <v>167</v>
      </c>
      <c r="I342" s="33">
        <v>20</v>
      </c>
      <c r="J342" s="24">
        <f>IFERROR(VLOOKUP(Transactions[[#This Row],[Product/ Service Name]],Products[[Product/ Service Name]:[Unit Sales Price]],10,FALSE),"-")</f>
        <v>18</v>
      </c>
      <c r="K342" s="27">
        <f>IFERROR(Transactions[[#This Row],[Unit Price]]*Transactions[[#This Row],[Quantity Sold]],"-")</f>
        <v>360</v>
      </c>
      <c r="L342" s="31">
        <f>IFERROR(Transactions[[#This Row],[Net of Sale]]*Assumptions!$C$1,"-")</f>
        <v>36</v>
      </c>
      <c r="M342" s="31">
        <f>IFERROR(Transactions[[#This Row],[Net of Sale]]*(1+Assumptions!$C$1),"-")</f>
        <v>396.00000000000006</v>
      </c>
      <c r="N342" s="33" t="s">
        <v>190</v>
      </c>
      <c r="O342" s="35" t="s">
        <v>177</v>
      </c>
      <c r="P342" s="33" t="s">
        <v>191</v>
      </c>
      <c r="Q342" s="31">
        <f>IFERROR((VLOOKUP(Transactions[[#This Row],[Product/ Service Name]],Products[[Product/ Service Name]:[Unit Sales Price]],4,FALSE))*Transactions[[#This Row],[Quantity Sold]],"-")</f>
        <v>300</v>
      </c>
      <c r="R342" s="31">
        <f>IFERROR(Transactions[[#This Row],[Net of Sale]]-Transactions[[#This Row],[COGS]],"-")</f>
        <v>60</v>
      </c>
      <c r="S342" s="31">
        <f>IFERROR(Transactions[[#This Row],[COGS]]*Assumptions!$C$1,"-")</f>
        <v>30</v>
      </c>
      <c r="T342" s="31">
        <f>IFERROR(Transactions[[#This Row],[Output VAT(Liability)]]-Transactions[[#This Row],[Input VAT (Assets)]],"-")</f>
        <v>6</v>
      </c>
    </row>
    <row r="343" spans="2:20" x14ac:dyDescent="0.3">
      <c r="B343" s="55">
        <v>45839</v>
      </c>
      <c r="C343" s="50">
        <f>MONTH(Transactions[[#This Row],[Date]])</f>
        <v>7</v>
      </c>
      <c r="D343" s="50" t="s">
        <v>215</v>
      </c>
      <c r="E343" s="50" t="s">
        <v>13</v>
      </c>
      <c r="F343" s="33" t="s">
        <v>86</v>
      </c>
      <c r="G343" s="33" t="s">
        <v>106</v>
      </c>
      <c r="H343" s="33" t="s">
        <v>168</v>
      </c>
      <c r="I343" s="33">
        <v>20</v>
      </c>
      <c r="J343" s="24">
        <f>IFERROR(VLOOKUP(Transactions[[#This Row],[Product/ Service Name]],Products[[Product/ Service Name]:[Unit Sales Price]],10,FALSE),"-")</f>
        <v>36</v>
      </c>
      <c r="K343" s="27">
        <f>IFERROR(Transactions[[#This Row],[Unit Price]]*Transactions[[#This Row],[Quantity Sold]],"-")</f>
        <v>720</v>
      </c>
      <c r="L343" s="31">
        <f>IFERROR(Transactions[[#This Row],[Net of Sale]]*Assumptions!$C$1,"-")</f>
        <v>72</v>
      </c>
      <c r="M343" s="31">
        <f>IFERROR(Transactions[[#This Row],[Net of Sale]]*(1+Assumptions!$C$1),"-")</f>
        <v>792.00000000000011</v>
      </c>
      <c r="N343" s="33" t="s">
        <v>190</v>
      </c>
      <c r="O343" s="35" t="s">
        <v>179</v>
      </c>
      <c r="P343" s="33" t="s">
        <v>192</v>
      </c>
      <c r="Q343" s="31">
        <f>IFERROR((VLOOKUP(Transactions[[#This Row],[Product/ Service Name]],Products[[Product/ Service Name]:[Unit Sales Price]],4,FALSE))*Transactions[[#This Row],[Quantity Sold]],"-")</f>
        <v>600</v>
      </c>
      <c r="R343" s="31">
        <f>IFERROR(Transactions[[#This Row],[Net of Sale]]-Transactions[[#This Row],[COGS]],"-")</f>
        <v>120</v>
      </c>
      <c r="S343" s="31">
        <f>IFERROR(Transactions[[#This Row],[COGS]]*Assumptions!$C$1,"-")</f>
        <v>60</v>
      </c>
      <c r="T343" s="31">
        <f>IFERROR(Transactions[[#This Row],[Output VAT(Liability)]]-Transactions[[#This Row],[Input VAT (Assets)]],"-")</f>
        <v>12</v>
      </c>
    </row>
    <row r="344" spans="2:20" x14ac:dyDescent="0.3">
      <c r="B344" s="55">
        <v>45841</v>
      </c>
      <c r="C344" s="50">
        <f>MONTH(Transactions[[#This Row],[Date]])</f>
        <v>7</v>
      </c>
      <c r="D344" s="50" t="s">
        <v>215</v>
      </c>
      <c r="E344" s="50" t="s">
        <v>14</v>
      </c>
      <c r="F344" s="33" t="s">
        <v>96</v>
      </c>
      <c r="G344" s="33" t="s">
        <v>106</v>
      </c>
      <c r="H344" s="33" t="s">
        <v>169</v>
      </c>
      <c r="I344" s="33">
        <v>20</v>
      </c>
      <c r="J344" s="24">
        <f>IFERROR(VLOOKUP(Transactions[[#This Row],[Product/ Service Name]],Products[[Product/ Service Name]:[Unit Sales Price]],10,FALSE),"-")</f>
        <v>24</v>
      </c>
      <c r="K344" s="27">
        <f>IFERROR(Transactions[[#This Row],[Unit Price]]*Transactions[[#This Row],[Quantity Sold]],"-")</f>
        <v>480</v>
      </c>
      <c r="L344" s="31">
        <f>IFERROR(Transactions[[#This Row],[Net of Sale]]*Assumptions!$C$1,"-")</f>
        <v>48</v>
      </c>
      <c r="M344" s="31">
        <f>IFERROR(Transactions[[#This Row],[Net of Sale]]*(1+Assumptions!$C$1),"-")</f>
        <v>528</v>
      </c>
      <c r="N344" s="33" t="s">
        <v>190</v>
      </c>
      <c r="O344" s="35" t="s">
        <v>180</v>
      </c>
      <c r="P344" s="33" t="s">
        <v>192</v>
      </c>
      <c r="Q344" s="31">
        <f>IFERROR((VLOOKUP(Transactions[[#This Row],[Product/ Service Name]],Products[[Product/ Service Name]:[Unit Sales Price]],4,FALSE))*Transactions[[#This Row],[Quantity Sold]],"-")</f>
        <v>400</v>
      </c>
      <c r="R344" s="31">
        <f>IFERROR(Transactions[[#This Row],[Net of Sale]]-Transactions[[#This Row],[COGS]],"-")</f>
        <v>80</v>
      </c>
      <c r="S344" s="31">
        <f>IFERROR(Transactions[[#This Row],[COGS]]*Assumptions!$C$1,"-")</f>
        <v>40</v>
      </c>
      <c r="T344" s="31">
        <f>IFERROR(Transactions[[#This Row],[Output VAT(Liability)]]-Transactions[[#This Row],[Input VAT (Assets)]],"-")</f>
        <v>8</v>
      </c>
    </row>
    <row r="345" spans="2:20" x14ac:dyDescent="0.3">
      <c r="B345" s="55">
        <v>45841</v>
      </c>
      <c r="C345" s="50">
        <f>MONTH(Transactions[[#This Row],[Date]])</f>
        <v>7</v>
      </c>
      <c r="D345" s="50" t="s">
        <v>215</v>
      </c>
      <c r="E345" s="50" t="s">
        <v>14</v>
      </c>
      <c r="F345" s="33" t="s">
        <v>97</v>
      </c>
      <c r="G345" s="33" t="s">
        <v>106</v>
      </c>
      <c r="H345" s="33" t="s">
        <v>170</v>
      </c>
      <c r="I345" s="33">
        <v>20</v>
      </c>
      <c r="J345" s="24">
        <f>IFERROR(VLOOKUP(Transactions[[#This Row],[Product/ Service Name]],Products[[Product/ Service Name]:[Unit Sales Price]],10,FALSE),"-")</f>
        <v>24</v>
      </c>
      <c r="K345" s="27">
        <f>IFERROR(Transactions[[#This Row],[Unit Price]]*Transactions[[#This Row],[Quantity Sold]],"-")</f>
        <v>480</v>
      </c>
      <c r="L345" s="31">
        <f>IFERROR(Transactions[[#This Row],[Net of Sale]]*Assumptions!$C$1,"-")</f>
        <v>48</v>
      </c>
      <c r="M345" s="31">
        <f>IFERROR(Transactions[[#This Row],[Net of Sale]]*(1+Assumptions!$C$1),"-")</f>
        <v>528</v>
      </c>
      <c r="N345" s="33" t="s">
        <v>190</v>
      </c>
      <c r="O345" s="35" t="s">
        <v>185</v>
      </c>
      <c r="P345" s="33" t="s">
        <v>191</v>
      </c>
      <c r="Q345" s="31">
        <f>IFERROR((VLOOKUP(Transactions[[#This Row],[Product/ Service Name]],Products[[Product/ Service Name]:[Unit Sales Price]],4,FALSE))*Transactions[[#This Row],[Quantity Sold]],"-")</f>
        <v>400</v>
      </c>
      <c r="R345" s="31">
        <f>IFERROR(Transactions[[#This Row],[Net of Sale]]-Transactions[[#This Row],[COGS]],"-")</f>
        <v>80</v>
      </c>
      <c r="S345" s="31">
        <f>IFERROR(Transactions[[#This Row],[COGS]]*Assumptions!$C$1,"-")</f>
        <v>40</v>
      </c>
      <c r="T345" s="31">
        <f>IFERROR(Transactions[[#This Row],[Output VAT(Liability)]]-Transactions[[#This Row],[Input VAT (Assets)]],"-")</f>
        <v>8</v>
      </c>
    </row>
    <row r="346" spans="2:20" x14ac:dyDescent="0.3">
      <c r="B346" s="55">
        <v>45841</v>
      </c>
      <c r="C346" s="50">
        <f>MONTH(Transactions[[#This Row],[Date]])</f>
        <v>7</v>
      </c>
      <c r="D346" s="50" t="s">
        <v>215</v>
      </c>
      <c r="E346" s="50" t="s">
        <v>14</v>
      </c>
      <c r="F346" s="33" t="s">
        <v>98</v>
      </c>
      <c r="G346" s="33" t="s">
        <v>106</v>
      </c>
      <c r="H346" s="33" t="s">
        <v>171</v>
      </c>
      <c r="I346" s="33">
        <v>20</v>
      </c>
      <c r="J346" s="24">
        <f>IFERROR(VLOOKUP(Transactions[[#This Row],[Product/ Service Name]],Products[[Product/ Service Name]:[Unit Sales Price]],10,FALSE),"-")</f>
        <v>7.1999999999999993</v>
      </c>
      <c r="K346" s="27">
        <f>IFERROR(Transactions[[#This Row],[Unit Price]]*Transactions[[#This Row],[Quantity Sold]],"-")</f>
        <v>144</v>
      </c>
      <c r="L346" s="31">
        <f>IFERROR(Transactions[[#This Row],[Net of Sale]]*Assumptions!$C$1,"-")</f>
        <v>14.4</v>
      </c>
      <c r="M346" s="31">
        <f>IFERROR(Transactions[[#This Row],[Net of Sale]]*(1+Assumptions!$C$1),"-")</f>
        <v>158.4</v>
      </c>
      <c r="N346" s="33" t="s">
        <v>189</v>
      </c>
      <c r="O346" s="35" t="s">
        <v>185</v>
      </c>
      <c r="P346" s="33" t="s">
        <v>191</v>
      </c>
      <c r="Q346" s="31">
        <f>IFERROR((VLOOKUP(Transactions[[#This Row],[Product/ Service Name]],Products[[Product/ Service Name]:[Unit Sales Price]],4,FALSE))*Transactions[[#This Row],[Quantity Sold]],"-")</f>
        <v>120</v>
      </c>
      <c r="R346" s="31">
        <f>IFERROR(Transactions[[#This Row],[Net of Sale]]-Transactions[[#This Row],[COGS]],"-")</f>
        <v>24</v>
      </c>
      <c r="S346" s="31">
        <f>IFERROR(Transactions[[#This Row],[COGS]]*Assumptions!$C$1,"-")</f>
        <v>12</v>
      </c>
      <c r="T346" s="31">
        <f>IFERROR(Transactions[[#This Row],[Output VAT(Liability)]]-Transactions[[#This Row],[Input VAT (Assets)]],"-")</f>
        <v>2.4000000000000004</v>
      </c>
    </row>
    <row r="347" spans="2:20" x14ac:dyDescent="0.3">
      <c r="B347" s="55">
        <v>45841</v>
      </c>
      <c r="C347" s="50">
        <f>MONTH(Transactions[[#This Row],[Date]])</f>
        <v>7</v>
      </c>
      <c r="D347" s="50" t="s">
        <v>215</v>
      </c>
      <c r="E347" s="50" t="s">
        <v>14</v>
      </c>
      <c r="F347" s="33" t="s">
        <v>99</v>
      </c>
      <c r="G347" s="33" t="s">
        <v>106</v>
      </c>
      <c r="H347" s="33" t="s">
        <v>172</v>
      </c>
      <c r="I347" s="33">
        <v>20</v>
      </c>
      <c r="J347" s="24">
        <f>IFERROR(VLOOKUP(Transactions[[#This Row],[Product/ Service Name]],Products[[Product/ Service Name]:[Unit Sales Price]],10,FALSE),"-")</f>
        <v>7.1999999999999993</v>
      </c>
      <c r="K347" s="27">
        <f>IFERROR(Transactions[[#This Row],[Unit Price]]*Transactions[[#This Row],[Quantity Sold]],"-")</f>
        <v>144</v>
      </c>
      <c r="L347" s="31">
        <f>IFERROR(Transactions[[#This Row],[Net of Sale]]*Assumptions!$C$1,"-")</f>
        <v>14.4</v>
      </c>
      <c r="M347" s="31">
        <f>IFERROR(Transactions[[#This Row],[Net of Sale]]*(1+Assumptions!$C$1),"-")</f>
        <v>158.4</v>
      </c>
      <c r="N347" s="33" t="s">
        <v>190</v>
      </c>
      <c r="O347" s="35" t="s">
        <v>181</v>
      </c>
      <c r="P347" s="33" t="s">
        <v>191</v>
      </c>
      <c r="Q347" s="31">
        <f>IFERROR((VLOOKUP(Transactions[[#This Row],[Product/ Service Name]],Products[[Product/ Service Name]:[Unit Sales Price]],4,FALSE))*Transactions[[#This Row],[Quantity Sold]],"-")</f>
        <v>120</v>
      </c>
      <c r="R347" s="31">
        <f>IFERROR(Transactions[[#This Row],[Net of Sale]]-Transactions[[#This Row],[COGS]],"-")</f>
        <v>24</v>
      </c>
      <c r="S347" s="31">
        <f>IFERROR(Transactions[[#This Row],[COGS]]*Assumptions!$C$1,"-")</f>
        <v>12</v>
      </c>
      <c r="T347" s="31">
        <f>IFERROR(Transactions[[#This Row],[Output VAT(Liability)]]-Transactions[[#This Row],[Input VAT (Assets)]],"-")</f>
        <v>2.4000000000000004</v>
      </c>
    </row>
    <row r="348" spans="2:20" x14ac:dyDescent="0.3">
      <c r="B348" s="55">
        <v>45842</v>
      </c>
      <c r="C348" s="50">
        <f>MONTH(Transactions[[#This Row],[Date]])</f>
        <v>7</v>
      </c>
      <c r="D348" s="50" t="s">
        <v>215</v>
      </c>
      <c r="E348" s="50" t="s">
        <v>14</v>
      </c>
      <c r="F348" s="33" t="s">
        <v>100</v>
      </c>
      <c r="G348" s="33" t="s">
        <v>106</v>
      </c>
      <c r="H348" s="33" t="s">
        <v>167</v>
      </c>
      <c r="I348" s="33">
        <v>20</v>
      </c>
      <c r="J348" s="24">
        <f>IFERROR(VLOOKUP(Transactions[[#This Row],[Product/ Service Name]],Products[[Product/ Service Name]:[Unit Sales Price]],10,FALSE),"-")</f>
        <v>7.1999999999999993</v>
      </c>
      <c r="K348" s="27">
        <f>IFERROR(Transactions[[#This Row],[Unit Price]]*Transactions[[#This Row],[Quantity Sold]],"-")</f>
        <v>144</v>
      </c>
      <c r="L348" s="31">
        <f>IFERROR(Transactions[[#This Row],[Net of Sale]]*Assumptions!$C$1,"-")</f>
        <v>14.4</v>
      </c>
      <c r="M348" s="31">
        <f>IFERROR(Transactions[[#This Row],[Net of Sale]]*(1+Assumptions!$C$1),"-")</f>
        <v>158.4</v>
      </c>
      <c r="N348" s="33" t="s">
        <v>186</v>
      </c>
      <c r="O348" s="35" t="s">
        <v>182</v>
      </c>
      <c r="P348" s="33" t="s">
        <v>191</v>
      </c>
      <c r="Q348" s="31">
        <f>IFERROR((VLOOKUP(Transactions[[#This Row],[Product/ Service Name]],Products[[Product/ Service Name]:[Unit Sales Price]],4,FALSE))*Transactions[[#This Row],[Quantity Sold]],"-")</f>
        <v>120</v>
      </c>
      <c r="R348" s="31">
        <f>IFERROR(Transactions[[#This Row],[Net of Sale]]-Transactions[[#This Row],[COGS]],"-")</f>
        <v>24</v>
      </c>
      <c r="S348" s="31">
        <f>IFERROR(Transactions[[#This Row],[COGS]]*Assumptions!$C$1,"-")</f>
        <v>12</v>
      </c>
      <c r="T348" s="31">
        <f>IFERROR(Transactions[[#This Row],[Output VAT(Liability)]]-Transactions[[#This Row],[Input VAT (Assets)]],"-")</f>
        <v>2.4000000000000004</v>
      </c>
    </row>
    <row r="349" spans="2:20" x14ac:dyDescent="0.3">
      <c r="B349" s="55">
        <v>45842</v>
      </c>
      <c r="C349" s="50">
        <f>MONTH(Transactions[[#This Row],[Date]])</f>
        <v>7</v>
      </c>
      <c r="D349" s="50" t="s">
        <v>215</v>
      </c>
      <c r="E349" s="50" t="s">
        <v>14</v>
      </c>
      <c r="F349" s="33" t="s">
        <v>101</v>
      </c>
      <c r="G349" s="33" t="s">
        <v>106</v>
      </c>
      <c r="H349" s="33" t="s">
        <v>168</v>
      </c>
      <c r="I349" s="33">
        <v>20</v>
      </c>
      <c r="J349" s="24">
        <f>IFERROR(VLOOKUP(Transactions[[#This Row],[Product/ Service Name]],Products[[Product/ Service Name]:[Unit Sales Price]],10,FALSE),"-")</f>
        <v>7.1999999999999993</v>
      </c>
      <c r="K349" s="27">
        <f>IFERROR(Transactions[[#This Row],[Unit Price]]*Transactions[[#This Row],[Quantity Sold]],"-")</f>
        <v>144</v>
      </c>
      <c r="L349" s="31">
        <f>IFERROR(Transactions[[#This Row],[Net of Sale]]*Assumptions!$C$1,"-")</f>
        <v>14.4</v>
      </c>
      <c r="M349" s="31">
        <f>IFERROR(Transactions[[#This Row],[Net of Sale]]*(1+Assumptions!$C$1),"-")</f>
        <v>158.4</v>
      </c>
      <c r="N349" s="33" t="s">
        <v>186</v>
      </c>
      <c r="O349" s="35" t="s">
        <v>184</v>
      </c>
      <c r="P349" s="33" t="s">
        <v>191</v>
      </c>
      <c r="Q349" s="31">
        <f>IFERROR((VLOOKUP(Transactions[[#This Row],[Product/ Service Name]],Products[[Product/ Service Name]:[Unit Sales Price]],4,FALSE))*Transactions[[#This Row],[Quantity Sold]],"-")</f>
        <v>120</v>
      </c>
      <c r="R349" s="31">
        <f>IFERROR(Transactions[[#This Row],[Net of Sale]]-Transactions[[#This Row],[COGS]],"-")</f>
        <v>24</v>
      </c>
      <c r="S349" s="31">
        <f>IFERROR(Transactions[[#This Row],[COGS]]*Assumptions!$C$1,"-")</f>
        <v>12</v>
      </c>
      <c r="T349" s="31">
        <f>IFERROR(Transactions[[#This Row],[Output VAT(Liability)]]-Transactions[[#This Row],[Input VAT (Assets)]],"-")</f>
        <v>2.4000000000000004</v>
      </c>
    </row>
    <row r="350" spans="2:20" x14ac:dyDescent="0.3">
      <c r="B350" s="55">
        <v>45842</v>
      </c>
      <c r="C350" s="50">
        <f>MONTH(Transactions[[#This Row],[Date]])</f>
        <v>7</v>
      </c>
      <c r="D350" s="50" t="s">
        <v>215</v>
      </c>
      <c r="E350" s="50" t="s">
        <v>14</v>
      </c>
      <c r="F350" s="33" t="s">
        <v>102</v>
      </c>
      <c r="G350" s="33" t="s">
        <v>106</v>
      </c>
      <c r="H350" s="33" t="s">
        <v>169</v>
      </c>
      <c r="I350" s="33">
        <v>20</v>
      </c>
      <c r="J350" s="24">
        <f>IFERROR(VLOOKUP(Transactions[[#This Row],[Product/ Service Name]],Products[[Product/ Service Name]:[Unit Sales Price]],10,FALSE),"-")</f>
        <v>6</v>
      </c>
      <c r="K350" s="27">
        <f>IFERROR(Transactions[[#This Row],[Unit Price]]*Transactions[[#This Row],[Quantity Sold]],"-")</f>
        <v>120</v>
      </c>
      <c r="L350" s="31">
        <f>IFERROR(Transactions[[#This Row],[Net of Sale]]*Assumptions!$C$1,"-")</f>
        <v>12</v>
      </c>
      <c r="M350" s="31">
        <f>IFERROR(Transactions[[#This Row],[Net of Sale]]*(1+Assumptions!$C$1),"-")</f>
        <v>132</v>
      </c>
      <c r="N350" s="33" t="s">
        <v>186</v>
      </c>
      <c r="O350" s="35" t="s">
        <v>183</v>
      </c>
      <c r="P350" s="33" t="s">
        <v>192</v>
      </c>
      <c r="Q350" s="31">
        <f>IFERROR((VLOOKUP(Transactions[[#This Row],[Product/ Service Name]],Products[[Product/ Service Name]:[Unit Sales Price]],4,FALSE))*Transactions[[#This Row],[Quantity Sold]],"-")</f>
        <v>100</v>
      </c>
      <c r="R350" s="31">
        <f>IFERROR(Transactions[[#This Row],[Net of Sale]]-Transactions[[#This Row],[COGS]],"-")</f>
        <v>20</v>
      </c>
      <c r="S350" s="31">
        <f>IFERROR(Transactions[[#This Row],[COGS]]*Assumptions!$C$1,"-")</f>
        <v>10</v>
      </c>
      <c r="T350" s="31">
        <f>IFERROR(Transactions[[#This Row],[Output VAT(Liability)]]-Transactions[[#This Row],[Input VAT (Assets)]],"-")</f>
        <v>2</v>
      </c>
    </row>
    <row r="351" spans="2:20" x14ac:dyDescent="0.3">
      <c r="B351" s="55">
        <v>45843</v>
      </c>
      <c r="C351" s="50">
        <f>MONTH(Transactions[[#This Row],[Date]])</f>
        <v>7</v>
      </c>
      <c r="D351" s="50" t="s">
        <v>215</v>
      </c>
      <c r="E351" s="50" t="s">
        <v>14</v>
      </c>
      <c r="F351" s="33" t="s">
        <v>103</v>
      </c>
      <c r="G351" s="33" t="s">
        <v>106</v>
      </c>
      <c r="H351" s="33" t="s">
        <v>170</v>
      </c>
      <c r="I351" s="33">
        <v>20</v>
      </c>
      <c r="J351" s="24">
        <f>IFERROR(VLOOKUP(Transactions[[#This Row],[Product/ Service Name]],Products[[Product/ Service Name]:[Unit Sales Price]],10,FALSE),"-")</f>
        <v>6</v>
      </c>
      <c r="K351" s="27">
        <f>IFERROR(Transactions[[#This Row],[Unit Price]]*Transactions[[#This Row],[Quantity Sold]],"-")</f>
        <v>120</v>
      </c>
      <c r="L351" s="31">
        <f>IFERROR(Transactions[[#This Row],[Net of Sale]]*Assumptions!$C$1,"-")</f>
        <v>12</v>
      </c>
      <c r="M351" s="31">
        <f>IFERROR(Transactions[[#This Row],[Net of Sale]]*(1+Assumptions!$C$1),"-")</f>
        <v>132</v>
      </c>
      <c r="N351" s="33" t="s">
        <v>187</v>
      </c>
      <c r="O351" s="35" t="s">
        <v>185</v>
      </c>
      <c r="P351" s="33" t="s">
        <v>192</v>
      </c>
      <c r="Q351" s="31">
        <f>IFERROR((VLOOKUP(Transactions[[#This Row],[Product/ Service Name]],Products[[Product/ Service Name]:[Unit Sales Price]],4,FALSE))*Transactions[[#This Row],[Quantity Sold]],"-")</f>
        <v>100</v>
      </c>
      <c r="R351" s="31">
        <f>IFERROR(Transactions[[#This Row],[Net of Sale]]-Transactions[[#This Row],[COGS]],"-")</f>
        <v>20</v>
      </c>
      <c r="S351" s="31">
        <f>IFERROR(Transactions[[#This Row],[COGS]]*Assumptions!$C$1,"-")</f>
        <v>10</v>
      </c>
      <c r="T351" s="31">
        <f>IFERROR(Transactions[[#This Row],[Output VAT(Liability)]]-Transactions[[#This Row],[Input VAT (Assets)]],"-")</f>
        <v>2</v>
      </c>
    </row>
    <row r="352" spans="2:20" x14ac:dyDescent="0.3">
      <c r="B352" s="55">
        <v>45844</v>
      </c>
      <c r="C352" s="50">
        <f>MONTH(Transactions[[#This Row],[Date]])</f>
        <v>7</v>
      </c>
      <c r="D352" s="50" t="s">
        <v>215</v>
      </c>
      <c r="E352" s="50" t="s">
        <v>14</v>
      </c>
      <c r="F352" s="33" t="s">
        <v>104</v>
      </c>
      <c r="G352" s="33" t="s">
        <v>106</v>
      </c>
      <c r="H352" s="33" t="s">
        <v>171</v>
      </c>
      <c r="I352" s="33">
        <v>20</v>
      </c>
      <c r="J352" s="24">
        <f>IFERROR(VLOOKUP(Transactions[[#This Row],[Product/ Service Name]],Products[[Product/ Service Name]:[Unit Sales Price]],10,FALSE),"-")</f>
        <v>6</v>
      </c>
      <c r="K352" s="27">
        <f>IFERROR(Transactions[[#This Row],[Unit Price]]*Transactions[[#This Row],[Quantity Sold]],"-")</f>
        <v>120</v>
      </c>
      <c r="L352" s="31">
        <f>IFERROR(Transactions[[#This Row],[Net of Sale]]*Assumptions!$C$1,"-")</f>
        <v>12</v>
      </c>
      <c r="M352" s="31">
        <f>IFERROR(Transactions[[#This Row],[Net of Sale]]*(1+Assumptions!$C$1),"-")</f>
        <v>132</v>
      </c>
      <c r="N352" s="33" t="s">
        <v>187</v>
      </c>
      <c r="O352" s="35" t="s">
        <v>181</v>
      </c>
      <c r="P352" s="33" t="s">
        <v>191</v>
      </c>
      <c r="Q352" s="31">
        <f>IFERROR((VLOOKUP(Transactions[[#This Row],[Product/ Service Name]],Products[[Product/ Service Name]:[Unit Sales Price]],4,FALSE))*Transactions[[#This Row],[Quantity Sold]],"-")</f>
        <v>100</v>
      </c>
      <c r="R352" s="31">
        <f>IFERROR(Transactions[[#This Row],[Net of Sale]]-Transactions[[#This Row],[COGS]],"-")</f>
        <v>20</v>
      </c>
      <c r="S352" s="31">
        <f>IFERROR(Transactions[[#This Row],[COGS]]*Assumptions!$C$1,"-")</f>
        <v>10</v>
      </c>
      <c r="T352" s="31">
        <f>IFERROR(Transactions[[#This Row],[Output VAT(Liability)]]-Transactions[[#This Row],[Input VAT (Assets)]],"-")</f>
        <v>2</v>
      </c>
    </row>
    <row r="353" spans="2:20" x14ac:dyDescent="0.3">
      <c r="B353" s="55">
        <v>45845</v>
      </c>
      <c r="C353" s="50">
        <f>MONTH(Transactions[[#This Row],[Date]])</f>
        <v>7</v>
      </c>
      <c r="D353" s="50" t="s">
        <v>215</v>
      </c>
      <c r="E353" s="50" t="s">
        <v>14</v>
      </c>
      <c r="F353" s="33" t="s">
        <v>51</v>
      </c>
      <c r="G353" s="33" t="s">
        <v>106</v>
      </c>
      <c r="H353" s="33" t="s">
        <v>172</v>
      </c>
      <c r="I353" s="33">
        <v>20</v>
      </c>
      <c r="J353" s="24">
        <f>IFERROR(VLOOKUP(Transactions[[#This Row],[Product/ Service Name]],Products[[Product/ Service Name]:[Unit Sales Price]],10,FALSE),"-")</f>
        <v>9.6</v>
      </c>
      <c r="K353" s="27">
        <f>IFERROR(Transactions[[#This Row],[Unit Price]]*Transactions[[#This Row],[Quantity Sold]],"-")</f>
        <v>192</v>
      </c>
      <c r="L353" s="31">
        <f>IFERROR(Transactions[[#This Row],[Net of Sale]]*Assumptions!$C$1,"-")</f>
        <v>19.200000000000003</v>
      </c>
      <c r="M353" s="31">
        <f>IFERROR(Transactions[[#This Row],[Net of Sale]]*(1+Assumptions!$C$1),"-")</f>
        <v>211.20000000000002</v>
      </c>
      <c r="N353" s="33" t="s">
        <v>188</v>
      </c>
      <c r="O353" s="35" t="s">
        <v>183</v>
      </c>
      <c r="P353" s="33" t="s">
        <v>191</v>
      </c>
      <c r="Q353" s="31">
        <f>IFERROR((VLOOKUP(Transactions[[#This Row],[Product/ Service Name]],Products[[Product/ Service Name]:[Unit Sales Price]],4,FALSE))*Transactions[[#This Row],[Quantity Sold]],"-")</f>
        <v>160</v>
      </c>
      <c r="R353" s="31">
        <f>IFERROR(Transactions[[#This Row],[Net of Sale]]-Transactions[[#This Row],[COGS]],"-")</f>
        <v>32</v>
      </c>
      <c r="S353" s="31">
        <f>IFERROR(Transactions[[#This Row],[COGS]]*Assumptions!$C$1,"-")</f>
        <v>16</v>
      </c>
      <c r="T353" s="31">
        <f>IFERROR(Transactions[[#This Row],[Output VAT(Liability)]]-Transactions[[#This Row],[Input VAT (Assets)]],"-")</f>
        <v>3.2000000000000028</v>
      </c>
    </row>
    <row r="354" spans="2:20" x14ac:dyDescent="0.3">
      <c r="B354" s="55">
        <v>45847</v>
      </c>
      <c r="C354" s="50">
        <f>MONTH(Transactions[[#This Row],[Date]])</f>
        <v>7</v>
      </c>
      <c r="D354" s="50" t="s">
        <v>215</v>
      </c>
      <c r="E354" s="50" t="s">
        <v>14</v>
      </c>
      <c r="F354" s="33" t="s">
        <v>52</v>
      </c>
      <c r="G354" s="33" t="s">
        <v>106</v>
      </c>
      <c r="H354" s="33" t="s">
        <v>167</v>
      </c>
      <c r="I354" s="33">
        <v>20</v>
      </c>
      <c r="J354" s="24">
        <f>IFERROR(VLOOKUP(Transactions[[#This Row],[Product/ Service Name]],Products[[Product/ Service Name]:[Unit Sales Price]],10,FALSE),"-")</f>
        <v>10.799999999999999</v>
      </c>
      <c r="K354" s="27">
        <f>IFERROR(Transactions[[#This Row],[Unit Price]]*Transactions[[#This Row],[Quantity Sold]],"-")</f>
        <v>215.99999999999997</v>
      </c>
      <c r="L354" s="31">
        <f>IFERROR(Transactions[[#This Row],[Net of Sale]]*Assumptions!$C$1,"-")</f>
        <v>21.599999999999998</v>
      </c>
      <c r="M354" s="31">
        <f>IFERROR(Transactions[[#This Row],[Net of Sale]]*(1+Assumptions!$C$1),"-")</f>
        <v>237.6</v>
      </c>
      <c r="N354" s="33" t="s">
        <v>189</v>
      </c>
      <c r="O354" s="35" t="s">
        <v>177</v>
      </c>
      <c r="P354" s="33" t="s">
        <v>191</v>
      </c>
      <c r="Q354" s="31">
        <f>IFERROR((VLOOKUP(Transactions[[#This Row],[Product/ Service Name]],Products[[Product/ Service Name]:[Unit Sales Price]],4,FALSE))*Transactions[[#This Row],[Quantity Sold]],"-")</f>
        <v>180</v>
      </c>
      <c r="R354" s="31">
        <f>IFERROR(Transactions[[#This Row],[Net of Sale]]-Transactions[[#This Row],[COGS]],"-")</f>
        <v>35.999999999999972</v>
      </c>
      <c r="S354" s="31">
        <f>IFERROR(Transactions[[#This Row],[COGS]]*Assumptions!$C$1,"-")</f>
        <v>18</v>
      </c>
      <c r="T354" s="31">
        <f>IFERROR(Transactions[[#This Row],[Output VAT(Liability)]]-Transactions[[#This Row],[Input VAT (Assets)]],"-")</f>
        <v>3.5999999999999979</v>
      </c>
    </row>
    <row r="355" spans="2:20" x14ac:dyDescent="0.3">
      <c r="B355" s="55">
        <v>45847</v>
      </c>
      <c r="C355" s="50">
        <f>MONTH(Transactions[[#This Row],[Date]])</f>
        <v>7</v>
      </c>
      <c r="D355" s="50" t="s">
        <v>215</v>
      </c>
      <c r="E355" s="50" t="s">
        <v>14</v>
      </c>
      <c r="F355" s="33" t="s">
        <v>53</v>
      </c>
      <c r="G355" s="33" t="s">
        <v>106</v>
      </c>
      <c r="H355" s="33" t="s">
        <v>168</v>
      </c>
      <c r="I355" s="33">
        <v>20</v>
      </c>
      <c r="J355" s="24">
        <f>IFERROR(VLOOKUP(Transactions[[#This Row],[Product/ Service Name]],Products[[Product/ Service Name]:[Unit Sales Price]],10,FALSE),"-")</f>
        <v>18</v>
      </c>
      <c r="K355" s="27">
        <f>IFERROR(Transactions[[#This Row],[Unit Price]]*Transactions[[#This Row],[Quantity Sold]],"-")</f>
        <v>360</v>
      </c>
      <c r="L355" s="31">
        <f>IFERROR(Transactions[[#This Row],[Net of Sale]]*Assumptions!$C$1,"-")</f>
        <v>36</v>
      </c>
      <c r="M355" s="31">
        <f>IFERROR(Transactions[[#This Row],[Net of Sale]]*(1+Assumptions!$C$1),"-")</f>
        <v>396.00000000000006</v>
      </c>
      <c r="N355" s="33" t="s">
        <v>188</v>
      </c>
      <c r="O355" s="35" t="s">
        <v>184</v>
      </c>
      <c r="P355" s="33" t="s">
        <v>191</v>
      </c>
      <c r="Q355" s="31">
        <f>IFERROR((VLOOKUP(Transactions[[#This Row],[Product/ Service Name]],Products[[Product/ Service Name]:[Unit Sales Price]],4,FALSE))*Transactions[[#This Row],[Quantity Sold]],"-")</f>
        <v>300</v>
      </c>
      <c r="R355" s="31">
        <f>IFERROR(Transactions[[#This Row],[Net of Sale]]-Transactions[[#This Row],[COGS]],"-")</f>
        <v>60</v>
      </c>
      <c r="S355" s="31">
        <f>IFERROR(Transactions[[#This Row],[COGS]]*Assumptions!$C$1,"-")</f>
        <v>30</v>
      </c>
      <c r="T355" s="31">
        <f>IFERROR(Transactions[[#This Row],[Output VAT(Liability)]]-Transactions[[#This Row],[Input VAT (Assets)]],"-")</f>
        <v>6</v>
      </c>
    </row>
    <row r="356" spans="2:20" x14ac:dyDescent="0.3">
      <c r="B356" s="55">
        <v>45847</v>
      </c>
      <c r="C356" s="50">
        <f>MONTH(Transactions[[#This Row],[Date]])</f>
        <v>7</v>
      </c>
      <c r="D356" s="50" t="s">
        <v>215</v>
      </c>
      <c r="E356" s="50" t="s">
        <v>14</v>
      </c>
      <c r="F356" s="33" t="s">
        <v>54</v>
      </c>
      <c r="G356" s="33" t="s">
        <v>106</v>
      </c>
      <c r="H356" s="33" t="s">
        <v>169</v>
      </c>
      <c r="I356" s="33">
        <v>20</v>
      </c>
      <c r="J356" s="24">
        <f>IFERROR(VLOOKUP(Transactions[[#This Row],[Product/ Service Name]],Products[[Product/ Service Name]:[Unit Sales Price]],10,FALSE),"-")</f>
        <v>36</v>
      </c>
      <c r="K356" s="27">
        <f>IFERROR(Transactions[[#This Row],[Unit Price]]*Transactions[[#This Row],[Quantity Sold]],"-")</f>
        <v>720</v>
      </c>
      <c r="L356" s="31">
        <f>IFERROR(Transactions[[#This Row],[Net of Sale]]*Assumptions!$C$1,"-")</f>
        <v>72</v>
      </c>
      <c r="M356" s="31">
        <f>IFERROR(Transactions[[#This Row],[Net of Sale]]*(1+Assumptions!$C$1),"-")</f>
        <v>792.00000000000011</v>
      </c>
      <c r="N356" s="33" t="s">
        <v>188</v>
      </c>
      <c r="O356" s="35" t="s">
        <v>178</v>
      </c>
      <c r="P356" s="33" t="s">
        <v>191</v>
      </c>
      <c r="Q356" s="31">
        <f>IFERROR((VLOOKUP(Transactions[[#This Row],[Product/ Service Name]],Products[[Product/ Service Name]:[Unit Sales Price]],4,FALSE))*Transactions[[#This Row],[Quantity Sold]],"-")</f>
        <v>600</v>
      </c>
      <c r="R356" s="31">
        <f>IFERROR(Transactions[[#This Row],[Net of Sale]]-Transactions[[#This Row],[COGS]],"-")</f>
        <v>120</v>
      </c>
      <c r="S356" s="31">
        <f>IFERROR(Transactions[[#This Row],[COGS]]*Assumptions!$C$1,"-")</f>
        <v>60</v>
      </c>
      <c r="T356" s="31">
        <f>IFERROR(Transactions[[#This Row],[Output VAT(Liability)]]-Transactions[[#This Row],[Input VAT (Assets)]],"-")</f>
        <v>12</v>
      </c>
    </row>
    <row r="357" spans="2:20" x14ac:dyDescent="0.3">
      <c r="B357" s="55">
        <v>45847</v>
      </c>
      <c r="C357" s="50">
        <f>MONTH(Transactions[[#This Row],[Date]])</f>
        <v>7</v>
      </c>
      <c r="D357" s="50" t="s">
        <v>215</v>
      </c>
      <c r="E357" s="50" t="s">
        <v>14</v>
      </c>
      <c r="F357" s="33" t="s">
        <v>55</v>
      </c>
      <c r="G357" s="33" t="s">
        <v>106</v>
      </c>
      <c r="H357" s="33" t="s">
        <v>170</v>
      </c>
      <c r="I357" s="33">
        <v>20</v>
      </c>
      <c r="J357" s="24">
        <f>IFERROR(VLOOKUP(Transactions[[#This Row],[Product/ Service Name]],Products[[Product/ Service Name]:[Unit Sales Price]],10,FALSE),"-")</f>
        <v>16.8</v>
      </c>
      <c r="K357" s="27">
        <f>IFERROR(Transactions[[#This Row],[Unit Price]]*Transactions[[#This Row],[Quantity Sold]],"-")</f>
        <v>336</v>
      </c>
      <c r="L357" s="31">
        <f>IFERROR(Transactions[[#This Row],[Net of Sale]]*Assumptions!$C$1,"-")</f>
        <v>33.6</v>
      </c>
      <c r="M357" s="31">
        <f>IFERROR(Transactions[[#This Row],[Net of Sale]]*(1+Assumptions!$C$1),"-")</f>
        <v>369.6</v>
      </c>
      <c r="N357" s="33" t="s">
        <v>188</v>
      </c>
      <c r="O357" s="35" t="s">
        <v>183</v>
      </c>
      <c r="P357" s="33" t="s">
        <v>192</v>
      </c>
      <c r="Q357" s="31">
        <f>IFERROR((VLOOKUP(Transactions[[#This Row],[Product/ Service Name]],Products[[Product/ Service Name]:[Unit Sales Price]],4,FALSE))*Transactions[[#This Row],[Quantity Sold]],"-")</f>
        <v>280</v>
      </c>
      <c r="R357" s="31">
        <f>IFERROR(Transactions[[#This Row],[Net of Sale]]-Transactions[[#This Row],[COGS]],"-")</f>
        <v>56</v>
      </c>
      <c r="S357" s="31">
        <f>IFERROR(Transactions[[#This Row],[COGS]]*Assumptions!$C$1,"-")</f>
        <v>28</v>
      </c>
      <c r="T357" s="31">
        <f>IFERROR(Transactions[[#This Row],[Output VAT(Liability)]]-Transactions[[#This Row],[Input VAT (Assets)]],"-")</f>
        <v>5.6000000000000014</v>
      </c>
    </row>
    <row r="358" spans="2:20" x14ac:dyDescent="0.3">
      <c r="B358" s="55">
        <v>45848</v>
      </c>
      <c r="C358" s="50">
        <f>MONTH(Transactions[[#This Row],[Date]])</f>
        <v>7</v>
      </c>
      <c r="D358" s="50" t="s">
        <v>215</v>
      </c>
      <c r="E358" s="50" t="s">
        <v>14</v>
      </c>
      <c r="F358" s="33" t="s">
        <v>56</v>
      </c>
      <c r="G358" s="33" t="s">
        <v>106</v>
      </c>
      <c r="H358" s="33" t="s">
        <v>171</v>
      </c>
      <c r="I358" s="33">
        <v>20</v>
      </c>
      <c r="J358" s="24">
        <f>IFERROR(VLOOKUP(Transactions[[#This Row],[Product/ Service Name]],Products[[Product/ Service Name]:[Unit Sales Price]],10,FALSE),"-")</f>
        <v>72</v>
      </c>
      <c r="K358" s="27">
        <f>IFERROR(Transactions[[#This Row],[Unit Price]]*Transactions[[#This Row],[Quantity Sold]],"-")</f>
        <v>1440</v>
      </c>
      <c r="L358" s="31">
        <f>IFERROR(Transactions[[#This Row],[Net of Sale]]*Assumptions!$C$1,"-")</f>
        <v>144</v>
      </c>
      <c r="M358" s="31">
        <f>IFERROR(Transactions[[#This Row],[Net of Sale]]*(1+Assumptions!$C$1),"-")</f>
        <v>1584.0000000000002</v>
      </c>
      <c r="N358" s="33" t="s">
        <v>190</v>
      </c>
      <c r="O358" s="35" t="s">
        <v>179</v>
      </c>
      <c r="P358" s="33" t="s">
        <v>192</v>
      </c>
      <c r="Q358" s="31">
        <f>IFERROR((VLOOKUP(Transactions[[#This Row],[Product/ Service Name]],Products[[Product/ Service Name]:[Unit Sales Price]],4,FALSE))*Transactions[[#This Row],[Quantity Sold]],"-")</f>
        <v>1200</v>
      </c>
      <c r="R358" s="31">
        <f>IFERROR(Transactions[[#This Row],[Net of Sale]]-Transactions[[#This Row],[COGS]],"-")</f>
        <v>240</v>
      </c>
      <c r="S358" s="31">
        <f>IFERROR(Transactions[[#This Row],[COGS]]*Assumptions!$C$1,"-")</f>
        <v>120</v>
      </c>
      <c r="T358" s="31">
        <f>IFERROR(Transactions[[#This Row],[Output VAT(Liability)]]-Transactions[[#This Row],[Input VAT (Assets)]],"-")</f>
        <v>24</v>
      </c>
    </row>
    <row r="359" spans="2:20" x14ac:dyDescent="0.3">
      <c r="B359" s="55">
        <v>45848</v>
      </c>
      <c r="C359" s="50">
        <f>MONTH(Transactions[[#This Row],[Date]])</f>
        <v>7</v>
      </c>
      <c r="D359" s="50" t="s">
        <v>215</v>
      </c>
      <c r="E359" s="50" t="s">
        <v>14</v>
      </c>
      <c r="F359" s="33" t="s">
        <v>57</v>
      </c>
      <c r="G359" s="33" t="s">
        <v>106</v>
      </c>
      <c r="H359" s="33" t="s">
        <v>172</v>
      </c>
      <c r="I359" s="33">
        <v>20</v>
      </c>
      <c r="J359" s="24">
        <f>IFERROR(VLOOKUP(Transactions[[#This Row],[Product/ Service Name]],Products[[Product/ Service Name]:[Unit Sales Price]],10,FALSE),"-")</f>
        <v>15.6</v>
      </c>
      <c r="K359" s="27">
        <f>IFERROR(Transactions[[#This Row],[Unit Price]]*Transactions[[#This Row],[Quantity Sold]],"-")</f>
        <v>312</v>
      </c>
      <c r="L359" s="31">
        <f>IFERROR(Transactions[[#This Row],[Net of Sale]]*Assumptions!$C$1,"-")</f>
        <v>31.200000000000003</v>
      </c>
      <c r="M359" s="31">
        <f>IFERROR(Transactions[[#This Row],[Net of Sale]]*(1+Assumptions!$C$1),"-")</f>
        <v>343.20000000000005</v>
      </c>
      <c r="N359" s="33" t="s">
        <v>190</v>
      </c>
      <c r="O359" s="35" t="s">
        <v>182</v>
      </c>
      <c r="P359" s="33" t="s">
        <v>191</v>
      </c>
      <c r="Q359" s="31">
        <f>IFERROR((VLOOKUP(Transactions[[#This Row],[Product/ Service Name]],Products[[Product/ Service Name]:[Unit Sales Price]],4,FALSE))*Transactions[[#This Row],[Quantity Sold]],"-")</f>
        <v>260</v>
      </c>
      <c r="R359" s="31">
        <f>IFERROR(Transactions[[#This Row],[Net of Sale]]-Transactions[[#This Row],[COGS]],"-")</f>
        <v>52</v>
      </c>
      <c r="S359" s="31">
        <f>IFERROR(Transactions[[#This Row],[COGS]]*Assumptions!$C$1,"-")</f>
        <v>26</v>
      </c>
      <c r="T359" s="31">
        <f>IFERROR(Transactions[[#This Row],[Output VAT(Liability)]]-Transactions[[#This Row],[Input VAT (Assets)]],"-")</f>
        <v>5.2000000000000028</v>
      </c>
    </row>
    <row r="360" spans="2:20" x14ac:dyDescent="0.3">
      <c r="B360" s="55">
        <v>45848</v>
      </c>
      <c r="C360" s="50">
        <f>MONTH(Transactions[[#This Row],[Date]])</f>
        <v>7</v>
      </c>
      <c r="D360" s="50" t="s">
        <v>215</v>
      </c>
      <c r="E360" s="50" t="s">
        <v>14</v>
      </c>
      <c r="F360" s="33" t="s">
        <v>58</v>
      </c>
      <c r="G360" s="33" t="s">
        <v>106</v>
      </c>
      <c r="H360" s="33" t="s">
        <v>167</v>
      </c>
      <c r="I360" s="33">
        <v>20</v>
      </c>
      <c r="J360" s="24">
        <f>IFERROR(VLOOKUP(Transactions[[#This Row],[Product/ Service Name]],Products[[Product/ Service Name]:[Unit Sales Price]],10,FALSE),"-")</f>
        <v>48</v>
      </c>
      <c r="K360" s="27">
        <f>IFERROR(Transactions[[#This Row],[Unit Price]]*Transactions[[#This Row],[Quantity Sold]],"-")</f>
        <v>960</v>
      </c>
      <c r="L360" s="31">
        <f>IFERROR(Transactions[[#This Row],[Net of Sale]]*Assumptions!$C$1,"-")</f>
        <v>96</v>
      </c>
      <c r="M360" s="31">
        <f>IFERROR(Transactions[[#This Row],[Net of Sale]]*(1+Assumptions!$C$1),"-")</f>
        <v>1056</v>
      </c>
      <c r="N360" s="33" t="s">
        <v>190</v>
      </c>
      <c r="O360" s="35" t="s">
        <v>180</v>
      </c>
      <c r="P360" s="33" t="s">
        <v>191</v>
      </c>
      <c r="Q360" s="31">
        <f>IFERROR((VLOOKUP(Transactions[[#This Row],[Product/ Service Name]],Products[[Product/ Service Name]:[Unit Sales Price]],4,FALSE))*Transactions[[#This Row],[Quantity Sold]],"-")</f>
        <v>800</v>
      </c>
      <c r="R360" s="31">
        <f>IFERROR(Transactions[[#This Row],[Net of Sale]]-Transactions[[#This Row],[COGS]],"-")</f>
        <v>160</v>
      </c>
      <c r="S360" s="31">
        <f>IFERROR(Transactions[[#This Row],[COGS]]*Assumptions!$C$1,"-")</f>
        <v>80</v>
      </c>
      <c r="T360" s="31">
        <f>IFERROR(Transactions[[#This Row],[Output VAT(Liability)]]-Transactions[[#This Row],[Input VAT (Assets)]],"-")</f>
        <v>16</v>
      </c>
    </row>
    <row r="361" spans="2:20" x14ac:dyDescent="0.3">
      <c r="B361" s="55">
        <v>45850</v>
      </c>
      <c r="C361" s="50">
        <f>MONTH(Transactions[[#This Row],[Date]])</f>
        <v>7</v>
      </c>
      <c r="D361" s="50" t="s">
        <v>215</v>
      </c>
      <c r="E361" s="50" t="s">
        <v>14</v>
      </c>
      <c r="F361" s="33" t="s">
        <v>59</v>
      </c>
      <c r="G361" s="33" t="s">
        <v>106</v>
      </c>
      <c r="H361" s="33" t="s">
        <v>168</v>
      </c>
      <c r="I361" s="33">
        <v>20</v>
      </c>
      <c r="J361" s="24">
        <f>IFERROR(VLOOKUP(Transactions[[#This Row],[Product/ Service Name]],Products[[Product/ Service Name]:[Unit Sales Price]],10,FALSE),"-")</f>
        <v>18</v>
      </c>
      <c r="K361" s="27">
        <f>IFERROR(Transactions[[#This Row],[Unit Price]]*Transactions[[#This Row],[Quantity Sold]],"-")</f>
        <v>360</v>
      </c>
      <c r="L361" s="31">
        <f>IFERROR(Transactions[[#This Row],[Net of Sale]]*Assumptions!$C$1,"-")</f>
        <v>36</v>
      </c>
      <c r="M361" s="31">
        <f>IFERROR(Transactions[[#This Row],[Net of Sale]]*(1+Assumptions!$C$1),"-")</f>
        <v>396.00000000000006</v>
      </c>
      <c r="N361" s="33" t="s">
        <v>190</v>
      </c>
      <c r="O361" s="35" t="s">
        <v>181</v>
      </c>
      <c r="P361" s="33" t="s">
        <v>191</v>
      </c>
      <c r="Q361" s="31">
        <f>IFERROR((VLOOKUP(Transactions[[#This Row],[Product/ Service Name]],Products[[Product/ Service Name]:[Unit Sales Price]],4,FALSE))*Transactions[[#This Row],[Quantity Sold]],"-")</f>
        <v>300</v>
      </c>
      <c r="R361" s="31">
        <f>IFERROR(Transactions[[#This Row],[Net of Sale]]-Transactions[[#This Row],[COGS]],"-")</f>
        <v>60</v>
      </c>
      <c r="S361" s="31">
        <f>IFERROR(Transactions[[#This Row],[COGS]]*Assumptions!$C$1,"-")</f>
        <v>30</v>
      </c>
      <c r="T361" s="31">
        <f>IFERROR(Transactions[[#This Row],[Output VAT(Liability)]]-Transactions[[#This Row],[Input VAT (Assets)]],"-")</f>
        <v>6</v>
      </c>
    </row>
    <row r="362" spans="2:20" x14ac:dyDescent="0.3">
      <c r="B362" s="55">
        <v>45850</v>
      </c>
      <c r="C362" s="50">
        <f>MONTH(Transactions[[#This Row],[Date]])</f>
        <v>7</v>
      </c>
      <c r="D362" s="50" t="s">
        <v>215</v>
      </c>
      <c r="E362" s="50" t="s">
        <v>14</v>
      </c>
      <c r="F362" s="33" t="s">
        <v>60</v>
      </c>
      <c r="G362" s="33" t="s">
        <v>106</v>
      </c>
      <c r="H362" s="33" t="s">
        <v>169</v>
      </c>
      <c r="I362" s="33">
        <v>20</v>
      </c>
      <c r="J362" s="24">
        <f>IFERROR(VLOOKUP(Transactions[[#This Row],[Product/ Service Name]],Products[[Product/ Service Name]:[Unit Sales Price]],10,FALSE),"-")</f>
        <v>72</v>
      </c>
      <c r="K362" s="27">
        <f>IFERROR(Transactions[[#This Row],[Unit Price]]*Transactions[[#This Row],[Quantity Sold]],"-")</f>
        <v>1440</v>
      </c>
      <c r="L362" s="31">
        <f>IFERROR(Transactions[[#This Row],[Net of Sale]]*Assumptions!$C$1,"-")</f>
        <v>144</v>
      </c>
      <c r="M362" s="31">
        <f>IFERROR(Transactions[[#This Row],[Net of Sale]]*(1+Assumptions!$C$1),"-")</f>
        <v>1584.0000000000002</v>
      </c>
      <c r="N362" s="33" t="s">
        <v>190</v>
      </c>
      <c r="O362" s="35" t="s">
        <v>185</v>
      </c>
      <c r="P362" s="33" t="s">
        <v>191</v>
      </c>
      <c r="Q362" s="31">
        <f>IFERROR((VLOOKUP(Transactions[[#This Row],[Product/ Service Name]],Products[[Product/ Service Name]:[Unit Sales Price]],4,FALSE))*Transactions[[#This Row],[Quantity Sold]],"-")</f>
        <v>1200</v>
      </c>
      <c r="R362" s="31">
        <f>IFERROR(Transactions[[#This Row],[Net of Sale]]-Transactions[[#This Row],[COGS]],"-")</f>
        <v>240</v>
      </c>
      <c r="S362" s="31">
        <f>IFERROR(Transactions[[#This Row],[COGS]]*Assumptions!$C$1,"-")</f>
        <v>120</v>
      </c>
      <c r="T362" s="31">
        <f>IFERROR(Transactions[[#This Row],[Output VAT(Liability)]]-Transactions[[#This Row],[Input VAT (Assets)]],"-")</f>
        <v>24</v>
      </c>
    </row>
    <row r="363" spans="2:20" x14ac:dyDescent="0.3">
      <c r="B363" s="55">
        <v>45851</v>
      </c>
      <c r="C363" s="50">
        <f>MONTH(Transactions[[#This Row],[Date]])</f>
        <v>7</v>
      </c>
      <c r="D363" s="50" t="s">
        <v>215</v>
      </c>
      <c r="E363" s="50" t="s">
        <v>14</v>
      </c>
      <c r="F363" s="33" t="s">
        <v>61</v>
      </c>
      <c r="G363" s="33" t="s">
        <v>106</v>
      </c>
      <c r="H363" s="33" t="s">
        <v>170</v>
      </c>
      <c r="I363" s="33">
        <v>20</v>
      </c>
      <c r="J363" s="24">
        <f>IFERROR(VLOOKUP(Transactions[[#This Row],[Product/ Service Name]],Products[[Product/ Service Name]:[Unit Sales Price]],10,FALSE),"-")</f>
        <v>16.8</v>
      </c>
      <c r="K363" s="27">
        <f>IFERROR(Transactions[[#This Row],[Unit Price]]*Transactions[[#This Row],[Quantity Sold]],"-")</f>
        <v>336</v>
      </c>
      <c r="L363" s="31">
        <f>IFERROR(Transactions[[#This Row],[Net of Sale]]*Assumptions!$C$1,"-")</f>
        <v>33.6</v>
      </c>
      <c r="M363" s="31">
        <f>IFERROR(Transactions[[#This Row],[Net of Sale]]*(1+Assumptions!$C$1),"-")</f>
        <v>369.6</v>
      </c>
      <c r="N363" s="33" t="s">
        <v>190</v>
      </c>
      <c r="O363" s="35" t="s">
        <v>177</v>
      </c>
      <c r="P363" s="33" t="s">
        <v>191</v>
      </c>
      <c r="Q363" s="31">
        <f>IFERROR((VLOOKUP(Transactions[[#This Row],[Product/ Service Name]],Products[[Product/ Service Name]:[Unit Sales Price]],4,FALSE))*Transactions[[#This Row],[Quantity Sold]],"-")</f>
        <v>280</v>
      </c>
      <c r="R363" s="31">
        <f>IFERROR(Transactions[[#This Row],[Net of Sale]]-Transactions[[#This Row],[COGS]],"-")</f>
        <v>56</v>
      </c>
      <c r="S363" s="31">
        <f>IFERROR(Transactions[[#This Row],[COGS]]*Assumptions!$C$1,"-")</f>
        <v>28</v>
      </c>
      <c r="T363" s="31">
        <f>IFERROR(Transactions[[#This Row],[Output VAT(Liability)]]-Transactions[[#This Row],[Input VAT (Assets)]],"-")</f>
        <v>5.6000000000000014</v>
      </c>
    </row>
    <row r="364" spans="2:20" x14ac:dyDescent="0.3">
      <c r="B364" s="55">
        <v>45851</v>
      </c>
      <c r="C364" s="50">
        <f>MONTH(Transactions[[#This Row],[Date]])</f>
        <v>7</v>
      </c>
      <c r="D364" s="50" t="s">
        <v>215</v>
      </c>
      <c r="E364" s="50" t="s">
        <v>14</v>
      </c>
      <c r="F364" s="33" t="s">
        <v>62</v>
      </c>
      <c r="G364" s="33" t="s">
        <v>106</v>
      </c>
      <c r="H364" s="33" t="s">
        <v>171</v>
      </c>
      <c r="I364" s="33">
        <v>20</v>
      </c>
      <c r="J364" s="24">
        <f>IFERROR(VLOOKUP(Transactions[[#This Row],[Product/ Service Name]],Products[[Product/ Service Name]:[Unit Sales Price]],10,FALSE),"-")</f>
        <v>18</v>
      </c>
      <c r="K364" s="27">
        <f>IFERROR(Transactions[[#This Row],[Unit Price]]*Transactions[[#This Row],[Quantity Sold]],"-")</f>
        <v>360</v>
      </c>
      <c r="L364" s="31">
        <f>IFERROR(Transactions[[#This Row],[Net of Sale]]*Assumptions!$C$1,"-")</f>
        <v>36</v>
      </c>
      <c r="M364" s="31">
        <f>IFERROR(Transactions[[#This Row],[Net of Sale]]*(1+Assumptions!$C$1),"-")</f>
        <v>396.00000000000006</v>
      </c>
      <c r="N364" s="33" t="s">
        <v>189</v>
      </c>
      <c r="O364" s="35" t="s">
        <v>179</v>
      </c>
      <c r="P364" s="33" t="s">
        <v>192</v>
      </c>
      <c r="Q364" s="31">
        <f>IFERROR((VLOOKUP(Transactions[[#This Row],[Product/ Service Name]],Products[[Product/ Service Name]:[Unit Sales Price]],4,FALSE))*Transactions[[#This Row],[Quantity Sold]],"-")</f>
        <v>300</v>
      </c>
      <c r="R364" s="31">
        <f>IFERROR(Transactions[[#This Row],[Net of Sale]]-Transactions[[#This Row],[COGS]],"-")</f>
        <v>60</v>
      </c>
      <c r="S364" s="31">
        <f>IFERROR(Transactions[[#This Row],[COGS]]*Assumptions!$C$1,"-")</f>
        <v>30</v>
      </c>
      <c r="T364" s="31">
        <f>IFERROR(Transactions[[#This Row],[Output VAT(Liability)]]-Transactions[[#This Row],[Input VAT (Assets)]],"-")</f>
        <v>6</v>
      </c>
    </row>
    <row r="365" spans="2:20" x14ac:dyDescent="0.3">
      <c r="B365" s="55">
        <v>45852</v>
      </c>
      <c r="C365" s="50">
        <f>MONTH(Transactions[[#This Row],[Date]])</f>
        <v>7</v>
      </c>
      <c r="D365" s="50" t="s">
        <v>215</v>
      </c>
      <c r="E365" s="50" t="s">
        <v>14</v>
      </c>
      <c r="F365" s="33" t="s">
        <v>63</v>
      </c>
      <c r="G365" s="33" t="s">
        <v>106</v>
      </c>
      <c r="H365" s="33" t="s">
        <v>172</v>
      </c>
      <c r="I365" s="33">
        <v>20</v>
      </c>
      <c r="J365" s="24">
        <f>IFERROR(VLOOKUP(Transactions[[#This Row],[Product/ Service Name]],Products[[Product/ Service Name]:[Unit Sales Price]],10,FALSE),"-")</f>
        <v>4.8</v>
      </c>
      <c r="K365" s="27">
        <f>IFERROR(Transactions[[#This Row],[Unit Price]]*Transactions[[#This Row],[Quantity Sold]],"-")</f>
        <v>96</v>
      </c>
      <c r="L365" s="31">
        <f>IFERROR(Transactions[[#This Row],[Net of Sale]]*Assumptions!$C$1,"-")</f>
        <v>9.6000000000000014</v>
      </c>
      <c r="M365" s="31">
        <f>IFERROR(Transactions[[#This Row],[Net of Sale]]*(1+Assumptions!$C$1),"-")</f>
        <v>105.60000000000001</v>
      </c>
      <c r="N365" s="33" t="s">
        <v>190</v>
      </c>
      <c r="O365" s="35" t="s">
        <v>180</v>
      </c>
      <c r="P365" s="33" t="s">
        <v>192</v>
      </c>
      <c r="Q365" s="31">
        <f>IFERROR((VLOOKUP(Transactions[[#This Row],[Product/ Service Name]],Products[[Product/ Service Name]:[Unit Sales Price]],4,FALSE))*Transactions[[#This Row],[Quantity Sold]],"-")</f>
        <v>80</v>
      </c>
      <c r="R365" s="31">
        <f>IFERROR(Transactions[[#This Row],[Net of Sale]]-Transactions[[#This Row],[COGS]],"-")</f>
        <v>16</v>
      </c>
      <c r="S365" s="31">
        <f>IFERROR(Transactions[[#This Row],[COGS]]*Assumptions!$C$1,"-")</f>
        <v>8</v>
      </c>
      <c r="T365" s="31">
        <f>IFERROR(Transactions[[#This Row],[Output VAT(Liability)]]-Transactions[[#This Row],[Input VAT (Assets)]],"-")</f>
        <v>1.6000000000000014</v>
      </c>
    </row>
    <row r="366" spans="2:20" x14ac:dyDescent="0.3">
      <c r="B366" s="55">
        <v>45852</v>
      </c>
      <c r="C366" s="50">
        <f>MONTH(Transactions[[#This Row],[Date]])</f>
        <v>7</v>
      </c>
      <c r="D366" s="50" t="s">
        <v>215</v>
      </c>
      <c r="E366" s="50" t="s">
        <v>13</v>
      </c>
      <c r="F366" s="33" t="s">
        <v>87</v>
      </c>
      <c r="G366" s="33" t="s">
        <v>106</v>
      </c>
      <c r="H366" s="33" t="s">
        <v>167</v>
      </c>
      <c r="I366" s="33">
        <v>20</v>
      </c>
      <c r="J366" s="24">
        <f>IFERROR(VLOOKUP(Transactions[[#This Row],[Product/ Service Name]],Products[[Product/ Service Name]:[Unit Sales Price]],10,FALSE),"-")</f>
        <v>60</v>
      </c>
      <c r="K366" s="27">
        <f>IFERROR(Transactions[[#This Row],[Unit Price]]*Transactions[[#This Row],[Quantity Sold]],"-")</f>
        <v>1200</v>
      </c>
      <c r="L366" s="31">
        <f>IFERROR(Transactions[[#This Row],[Net of Sale]]*Assumptions!$C$1,"-")</f>
        <v>120</v>
      </c>
      <c r="M366" s="31">
        <f>IFERROR(Transactions[[#This Row],[Net of Sale]]*(1+Assumptions!$C$1),"-")</f>
        <v>1320</v>
      </c>
      <c r="N366" s="33" t="s">
        <v>186</v>
      </c>
      <c r="O366" s="35" t="s">
        <v>185</v>
      </c>
      <c r="P366" s="33" t="s">
        <v>191</v>
      </c>
      <c r="Q366" s="31">
        <f>IFERROR((VLOOKUP(Transactions[[#This Row],[Product/ Service Name]],Products[[Product/ Service Name]:[Unit Sales Price]],4,FALSE))*Transactions[[#This Row],[Quantity Sold]],"-")</f>
        <v>1000</v>
      </c>
      <c r="R366" s="31">
        <f>IFERROR(Transactions[[#This Row],[Net of Sale]]-Transactions[[#This Row],[COGS]],"-")</f>
        <v>200</v>
      </c>
      <c r="S366" s="31">
        <f>IFERROR(Transactions[[#This Row],[COGS]]*Assumptions!$C$1,"-")</f>
        <v>100</v>
      </c>
      <c r="T366" s="31">
        <f>IFERROR(Transactions[[#This Row],[Output VAT(Liability)]]-Transactions[[#This Row],[Input VAT (Assets)]],"-")</f>
        <v>20</v>
      </c>
    </row>
    <row r="367" spans="2:20" x14ac:dyDescent="0.3">
      <c r="B367" s="55">
        <v>45856</v>
      </c>
      <c r="C367" s="50">
        <f>MONTH(Transactions[[#This Row],[Date]])</f>
        <v>7</v>
      </c>
      <c r="D367" s="50" t="s">
        <v>215</v>
      </c>
      <c r="E367" s="50" t="s">
        <v>13</v>
      </c>
      <c r="F367" s="33" t="s">
        <v>88</v>
      </c>
      <c r="G367" s="33" t="s">
        <v>106</v>
      </c>
      <c r="H367" s="33" t="s">
        <v>168</v>
      </c>
      <c r="I367" s="33">
        <v>20</v>
      </c>
      <c r="J367" s="24">
        <f>IFERROR(VLOOKUP(Transactions[[#This Row],[Product/ Service Name]],Products[[Product/ Service Name]:[Unit Sales Price]],10,FALSE),"-")</f>
        <v>36</v>
      </c>
      <c r="K367" s="27">
        <f>IFERROR(Transactions[[#This Row],[Unit Price]]*Transactions[[#This Row],[Quantity Sold]],"-")</f>
        <v>720</v>
      </c>
      <c r="L367" s="31">
        <f>IFERROR(Transactions[[#This Row],[Net of Sale]]*Assumptions!$C$1,"-")</f>
        <v>72</v>
      </c>
      <c r="M367" s="31">
        <f>IFERROR(Transactions[[#This Row],[Net of Sale]]*(1+Assumptions!$C$1),"-")</f>
        <v>792.00000000000011</v>
      </c>
      <c r="N367" s="33" t="s">
        <v>186</v>
      </c>
      <c r="O367" s="35" t="s">
        <v>185</v>
      </c>
      <c r="P367" s="33" t="s">
        <v>191</v>
      </c>
      <c r="Q367" s="31">
        <f>IFERROR((VLOOKUP(Transactions[[#This Row],[Product/ Service Name]],Products[[Product/ Service Name]:[Unit Sales Price]],4,FALSE))*Transactions[[#This Row],[Quantity Sold]],"-")</f>
        <v>600</v>
      </c>
      <c r="R367" s="31">
        <f>IFERROR(Transactions[[#This Row],[Net of Sale]]-Transactions[[#This Row],[COGS]],"-")</f>
        <v>120</v>
      </c>
      <c r="S367" s="31">
        <f>IFERROR(Transactions[[#This Row],[COGS]]*Assumptions!$C$1,"-")</f>
        <v>60</v>
      </c>
      <c r="T367" s="31">
        <f>IFERROR(Transactions[[#This Row],[Output VAT(Liability)]]-Transactions[[#This Row],[Input VAT (Assets)]],"-")</f>
        <v>12</v>
      </c>
    </row>
    <row r="368" spans="2:20" x14ac:dyDescent="0.3">
      <c r="B368" s="55">
        <v>45856</v>
      </c>
      <c r="C368" s="50">
        <f>MONTH(Transactions[[#This Row],[Date]])</f>
        <v>7</v>
      </c>
      <c r="D368" s="50" t="s">
        <v>215</v>
      </c>
      <c r="E368" s="50" t="s">
        <v>13</v>
      </c>
      <c r="F368" s="33" t="s">
        <v>89</v>
      </c>
      <c r="G368" s="33" t="s">
        <v>106</v>
      </c>
      <c r="H368" s="33" t="s">
        <v>169</v>
      </c>
      <c r="I368" s="33">
        <v>20</v>
      </c>
      <c r="J368" s="24">
        <f>IFERROR(VLOOKUP(Transactions[[#This Row],[Product/ Service Name]],Products[[Product/ Service Name]:[Unit Sales Price]],10,FALSE),"-")</f>
        <v>48</v>
      </c>
      <c r="K368" s="27">
        <f>IFERROR(Transactions[[#This Row],[Unit Price]]*Transactions[[#This Row],[Quantity Sold]],"-")</f>
        <v>960</v>
      </c>
      <c r="L368" s="31">
        <f>IFERROR(Transactions[[#This Row],[Net of Sale]]*Assumptions!$C$1,"-")</f>
        <v>96</v>
      </c>
      <c r="M368" s="31">
        <f>IFERROR(Transactions[[#This Row],[Net of Sale]]*(1+Assumptions!$C$1),"-")</f>
        <v>1056</v>
      </c>
      <c r="N368" s="33" t="s">
        <v>186</v>
      </c>
      <c r="O368" s="35" t="s">
        <v>181</v>
      </c>
      <c r="P368" s="33" t="s">
        <v>191</v>
      </c>
      <c r="Q368" s="31">
        <f>IFERROR((VLOOKUP(Transactions[[#This Row],[Product/ Service Name]],Products[[Product/ Service Name]:[Unit Sales Price]],4,FALSE))*Transactions[[#This Row],[Quantity Sold]],"-")</f>
        <v>800</v>
      </c>
      <c r="R368" s="31">
        <f>IFERROR(Transactions[[#This Row],[Net of Sale]]-Transactions[[#This Row],[COGS]],"-")</f>
        <v>160</v>
      </c>
      <c r="S368" s="31">
        <f>IFERROR(Transactions[[#This Row],[COGS]]*Assumptions!$C$1,"-")</f>
        <v>80</v>
      </c>
      <c r="T368" s="31">
        <f>IFERROR(Transactions[[#This Row],[Output VAT(Liability)]]-Transactions[[#This Row],[Input VAT (Assets)]],"-")</f>
        <v>16</v>
      </c>
    </row>
    <row r="369" spans="2:20" x14ac:dyDescent="0.3">
      <c r="B369" s="55">
        <v>45856</v>
      </c>
      <c r="C369" s="50">
        <f>MONTH(Transactions[[#This Row],[Date]])</f>
        <v>7</v>
      </c>
      <c r="D369" s="50" t="s">
        <v>215</v>
      </c>
      <c r="E369" s="50" t="s">
        <v>13</v>
      </c>
      <c r="F369" s="33" t="s">
        <v>90</v>
      </c>
      <c r="G369" s="33" t="s">
        <v>106</v>
      </c>
      <c r="H369" s="33" t="s">
        <v>170</v>
      </c>
      <c r="I369" s="33">
        <v>20</v>
      </c>
      <c r="J369" s="24">
        <f>IFERROR(VLOOKUP(Transactions[[#This Row],[Product/ Service Name]],Products[[Product/ Service Name]:[Unit Sales Price]],10,FALSE),"-")</f>
        <v>72</v>
      </c>
      <c r="K369" s="27">
        <f>IFERROR(Transactions[[#This Row],[Unit Price]]*Transactions[[#This Row],[Quantity Sold]],"-")</f>
        <v>1440</v>
      </c>
      <c r="L369" s="31">
        <f>IFERROR(Transactions[[#This Row],[Net of Sale]]*Assumptions!$C$1,"-")</f>
        <v>144</v>
      </c>
      <c r="M369" s="31">
        <f>IFERROR(Transactions[[#This Row],[Net of Sale]]*(1+Assumptions!$C$1),"-")</f>
        <v>1584.0000000000002</v>
      </c>
      <c r="N369" s="33" t="s">
        <v>187</v>
      </c>
      <c r="O369" s="35" t="s">
        <v>182</v>
      </c>
      <c r="P369" s="33" t="s">
        <v>191</v>
      </c>
      <c r="Q369" s="31">
        <f>IFERROR((VLOOKUP(Transactions[[#This Row],[Product/ Service Name]],Products[[Product/ Service Name]:[Unit Sales Price]],4,FALSE))*Transactions[[#This Row],[Quantity Sold]],"-")</f>
        <v>1200</v>
      </c>
      <c r="R369" s="31">
        <f>IFERROR(Transactions[[#This Row],[Net of Sale]]-Transactions[[#This Row],[COGS]],"-")</f>
        <v>240</v>
      </c>
      <c r="S369" s="31">
        <f>IFERROR(Transactions[[#This Row],[COGS]]*Assumptions!$C$1,"-")</f>
        <v>120</v>
      </c>
      <c r="T369" s="31">
        <f>IFERROR(Transactions[[#This Row],[Output VAT(Liability)]]-Transactions[[#This Row],[Input VAT (Assets)]],"-")</f>
        <v>24</v>
      </c>
    </row>
    <row r="370" spans="2:20" x14ac:dyDescent="0.3">
      <c r="B370" s="55">
        <v>45857</v>
      </c>
      <c r="C370" s="50">
        <f>MONTH(Transactions[[#This Row],[Date]])</f>
        <v>7</v>
      </c>
      <c r="D370" s="50" t="s">
        <v>215</v>
      </c>
      <c r="E370" s="50" t="s">
        <v>13</v>
      </c>
      <c r="F370" s="33" t="s">
        <v>91</v>
      </c>
      <c r="G370" s="33" t="s">
        <v>106</v>
      </c>
      <c r="H370" s="33" t="s">
        <v>171</v>
      </c>
      <c r="I370" s="33">
        <v>20</v>
      </c>
      <c r="J370" s="24">
        <f>IFERROR(VLOOKUP(Transactions[[#This Row],[Product/ Service Name]],Products[[Product/ Service Name]:[Unit Sales Price]],10,FALSE),"-")</f>
        <v>15.6</v>
      </c>
      <c r="K370" s="27">
        <f>IFERROR(Transactions[[#This Row],[Unit Price]]*Transactions[[#This Row],[Quantity Sold]],"-")</f>
        <v>312</v>
      </c>
      <c r="L370" s="31">
        <f>IFERROR(Transactions[[#This Row],[Net of Sale]]*Assumptions!$C$1,"-")</f>
        <v>31.200000000000003</v>
      </c>
      <c r="M370" s="31">
        <f>IFERROR(Transactions[[#This Row],[Net of Sale]]*(1+Assumptions!$C$1),"-")</f>
        <v>343.20000000000005</v>
      </c>
      <c r="N370" s="33" t="s">
        <v>187</v>
      </c>
      <c r="O370" s="35" t="s">
        <v>184</v>
      </c>
      <c r="P370" s="33" t="s">
        <v>191</v>
      </c>
      <c r="Q370" s="31">
        <f>IFERROR((VLOOKUP(Transactions[[#This Row],[Product/ Service Name]],Products[[Product/ Service Name]:[Unit Sales Price]],4,FALSE))*Transactions[[#This Row],[Quantity Sold]],"-")</f>
        <v>260</v>
      </c>
      <c r="R370" s="31">
        <f>IFERROR(Transactions[[#This Row],[Net of Sale]]-Transactions[[#This Row],[COGS]],"-")</f>
        <v>52</v>
      </c>
      <c r="S370" s="31">
        <f>IFERROR(Transactions[[#This Row],[COGS]]*Assumptions!$C$1,"-")</f>
        <v>26</v>
      </c>
      <c r="T370" s="31">
        <f>IFERROR(Transactions[[#This Row],[Output VAT(Liability)]]-Transactions[[#This Row],[Input VAT (Assets)]],"-")</f>
        <v>5.2000000000000028</v>
      </c>
    </row>
    <row r="371" spans="2:20" x14ac:dyDescent="0.3">
      <c r="B371" s="55">
        <v>45857</v>
      </c>
      <c r="C371" s="50">
        <f>MONTH(Transactions[[#This Row],[Date]])</f>
        <v>7</v>
      </c>
      <c r="D371" s="50" t="s">
        <v>215</v>
      </c>
      <c r="E371" s="50" t="s">
        <v>13</v>
      </c>
      <c r="F371" s="33" t="s">
        <v>92</v>
      </c>
      <c r="G371" s="33" t="s">
        <v>106</v>
      </c>
      <c r="H371" s="33" t="s">
        <v>172</v>
      </c>
      <c r="I371" s="33">
        <v>20</v>
      </c>
      <c r="J371" s="24">
        <f>IFERROR(VLOOKUP(Transactions[[#This Row],[Product/ Service Name]],Products[[Product/ Service Name]:[Unit Sales Price]],10,FALSE),"-")</f>
        <v>19.2</v>
      </c>
      <c r="K371" s="27">
        <f>IFERROR(Transactions[[#This Row],[Unit Price]]*Transactions[[#This Row],[Quantity Sold]],"-")</f>
        <v>384</v>
      </c>
      <c r="L371" s="31">
        <f>IFERROR(Transactions[[#This Row],[Net of Sale]]*Assumptions!$C$1,"-")</f>
        <v>38.400000000000006</v>
      </c>
      <c r="M371" s="31">
        <f>IFERROR(Transactions[[#This Row],[Net of Sale]]*(1+Assumptions!$C$1),"-")</f>
        <v>422.40000000000003</v>
      </c>
      <c r="N371" s="33" t="s">
        <v>188</v>
      </c>
      <c r="O371" s="35" t="s">
        <v>183</v>
      </c>
      <c r="P371" s="33" t="s">
        <v>192</v>
      </c>
      <c r="Q371" s="31">
        <f>IFERROR((VLOOKUP(Transactions[[#This Row],[Product/ Service Name]],Products[[Product/ Service Name]:[Unit Sales Price]],4,FALSE))*Transactions[[#This Row],[Quantity Sold]],"-")</f>
        <v>320</v>
      </c>
      <c r="R371" s="31">
        <f>IFERROR(Transactions[[#This Row],[Net of Sale]]-Transactions[[#This Row],[COGS]],"-")</f>
        <v>64</v>
      </c>
      <c r="S371" s="31">
        <f>IFERROR(Transactions[[#This Row],[COGS]]*Assumptions!$C$1,"-")</f>
        <v>32</v>
      </c>
      <c r="T371" s="31">
        <f>IFERROR(Transactions[[#This Row],[Output VAT(Liability)]]-Transactions[[#This Row],[Input VAT (Assets)]],"-")</f>
        <v>6.4000000000000057</v>
      </c>
    </row>
    <row r="372" spans="2:20" x14ac:dyDescent="0.3">
      <c r="B372" s="55">
        <v>45858</v>
      </c>
      <c r="C372" s="50">
        <f>MONTH(Transactions[[#This Row],[Date]])</f>
        <v>7</v>
      </c>
      <c r="D372" s="50" t="s">
        <v>215</v>
      </c>
      <c r="E372" s="50" t="s">
        <v>13</v>
      </c>
      <c r="F372" s="33" t="s">
        <v>93</v>
      </c>
      <c r="G372" s="33" t="s">
        <v>106</v>
      </c>
      <c r="H372" s="33" t="s">
        <v>167</v>
      </c>
      <c r="I372" s="33">
        <v>20</v>
      </c>
      <c r="J372" s="24">
        <f>IFERROR(VLOOKUP(Transactions[[#This Row],[Product/ Service Name]],Products[[Product/ Service Name]:[Unit Sales Price]],10,FALSE),"-")</f>
        <v>30</v>
      </c>
      <c r="K372" s="27">
        <f>IFERROR(Transactions[[#This Row],[Unit Price]]*Transactions[[#This Row],[Quantity Sold]],"-")</f>
        <v>600</v>
      </c>
      <c r="L372" s="31">
        <f>IFERROR(Transactions[[#This Row],[Net of Sale]]*Assumptions!$C$1,"-")</f>
        <v>60</v>
      </c>
      <c r="M372" s="31">
        <f>IFERROR(Transactions[[#This Row],[Net of Sale]]*(1+Assumptions!$C$1),"-")</f>
        <v>660</v>
      </c>
      <c r="N372" s="33" t="s">
        <v>189</v>
      </c>
      <c r="O372" s="35" t="s">
        <v>185</v>
      </c>
      <c r="P372" s="33" t="s">
        <v>192</v>
      </c>
      <c r="Q372" s="31">
        <f>IFERROR((VLOOKUP(Transactions[[#This Row],[Product/ Service Name]],Products[[Product/ Service Name]:[Unit Sales Price]],4,FALSE))*Transactions[[#This Row],[Quantity Sold]],"-")</f>
        <v>500</v>
      </c>
      <c r="R372" s="31">
        <f>IFERROR(Transactions[[#This Row],[Net of Sale]]-Transactions[[#This Row],[COGS]],"-")</f>
        <v>100</v>
      </c>
      <c r="S372" s="31">
        <f>IFERROR(Transactions[[#This Row],[COGS]]*Assumptions!$C$1,"-")</f>
        <v>50</v>
      </c>
      <c r="T372" s="31">
        <f>IFERROR(Transactions[[#This Row],[Output VAT(Liability)]]-Transactions[[#This Row],[Input VAT (Assets)]],"-")</f>
        <v>10</v>
      </c>
    </row>
    <row r="373" spans="2:20" x14ac:dyDescent="0.3">
      <c r="B373" s="55">
        <v>45859</v>
      </c>
      <c r="C373" s="50">
        <f>MONTH(Transactions[[#This Row],[Date]])</f>
        <v>7</v>
      </c>
      <c r="D373" s="50" t="s">
        <v>215</v>
      </c>
      <c r="E373" s="50" t="s">
        <v>13</v>
      </c>
      <c r="F373" s="33" t="s">
        <v>94</v>
      </c>
      <c r="G373" s="33" t="s">
        <v>106</v>
      </c>
      <c r="H373" s="33" t="s">
        <v>168</v>
      </c>
      <c r="I373" s="33">
        <v>20</v>
      </c>
      <c r="J373" s="24">
        <f>IFERROR(VLOOKUP(Transactions[[#This Row],[Product/ Service Name]],Products[[Product/ Service Name]:[Unit Sales Price]],10,FALSE),"-")</f>
        <v>108</v>
      </c>
      <c r="K373" s="27">
        <f>IFERROR(Transactions[[#This Row],[Unit Price]]*Transactions[[#This Row],[Quantity Sold]],"-")</f>
        <v>2160</v>
      </c>
      <c r="L373" s="31">
        <f>IFERROR(Transactions[[#This Row],[Net of Sale]]*Assumptions!$C$1,"-")</f>
        <v>216</v>
      </c>
      <c r="M373" s="31">
        <f>IFERROR(Transactions[[#This Row],[Net of Sale]]*(1+Assumptions!$C$1),"-")</f>
        <v>2376</v>
      </c>
      <c r="N373" s="33" t="s">
        <v>188</v>
      </c>
      <c r="O373" s="35" t="s">
        <v>181</v>
      </c>
      <c r="P373" s="33" t="s">
        <v>191</v>
      </c>
      <c r="Q373" s="31">
        <f>IFERROR((VLOOKUP(Transactions[[#This Row],[Product/ Service Name]],Products[[Product/ Service Name]:[Unit Sales Price]],4,FALSE))*Transactions[[#This Row],[Quantity Sold]],"-")</f>
        <v>1800</v>
      </c>
      <c r="R373" s="31">
        <f>IFERROR(Transactions[[#This Row],[Net of Sale]]-Transactions[[#This Row],[COGS]],"-")</f>
        <v>360</v>
      </c>
      <c r="S373" s="31">
        <f>IFERROR(Transactions[[#This Row],[COGS]]*Assumptions!$C$1,"-")</f>
        <v>180</v>
      </c>
      <c r="T373" s="31">
        <f>IFERROR(Transactions[[#This Row],[Output VAT(Liability)]]-Transactions[[#This Row],[Input VAT (Assets)]],"-")</f>
        <v>36</v>
      </c>
    </row>
    <row r="374" spans="2:20" x14ac:dyDescent="0.3">
      <c r="B374" s="55">
        <v>45859</v>
      </c>
      <c r="C374" s="50">
        <f>MONTH(Transactions[[#This Row],[Date]])</f>
        <v>7</v>
      </c>
      <c r="D374" s="50" t="s">
        <v>215</v>
      </c>
      <c r="E374" s="50" t="s">
        <v>13</v>
      </c>
      <c r="F374" s="33" t="s">
        <v>95</v>
      </c>
      <c r="G374" s="33" t="s">
        <v>106</v>
      </c>
      <c r="H374" s="33" t="s">
        <v>169</v>
      </c>
      <c r="I374" s="33">
        <v>20</v>
      </c>
      <c r="J374" s="24">
        <f>IFERROR(VLOOKUP(Transactions[[#This Row],[Product/ Service Name]],Products[[Product/ Service Name]:[Unit Sales Price]],10,FALSE),"-")</f>
        <v>48</v>
      </c>
      <c r="K374" s="27">
        <f>IFERROR(Transactions[[#This Row],[Unit Price]]*Transactions[[#This Row],[Quantity Sold]],"-")</f>
        <v>960</v>
      </c>
      <c r="L374" s="31">
        <f>IFERROR(Transactions[[#This Row],[Net of Sale]]*Assumptions!$C$1,"-")</f>
        <v>96</v>
      </c>
      <c r="M374" s="31">
        <f>IFERROR(Transactions[[#This Row],[Net of Sale]]*(1+Assumptions!$C$1),"-")</f>
        <v>1056</v>
      </c>
      <c r="N374" s="33" t="s">
        <v>188</v>
      </c>
      <c r="O374" s="35" t="s">
        <v>183</v>
      </c>
      <c r="P374" s="33" t="s">
        <v>191</v>
      </c>
      <c r="Q374" s="31">
        <f>IFERROR((VLOOKUP(Transactions[[#This Row],[Product/ Service Name]],Products[[Product/ Service Name]:[Unit Sales Price]],4,FALSE))*Transactions[[#This Row],[Quantity Sold]],"-")</f>
        <v>800</v>
      </c>
      <c r="R374" s="31">
        <f>IFERROR(Transactions[[#This Row],[Net of Sale]]-Transactions[[#This Row],[COGS]],"-")</f>
        <v>160</v>
      </c>
      <c r="S374" s="31">
        <f>IFERROR(Transactions[[#This Row],[COGS]]*Assumptions!$C$1,"-")</f>
        <v>80</v>
      </c>
      <c r="T374" s="31">
        <f>IFERROR(Transactions[[#This Row],[Output VAT(Liability)]]-Transactions[[#This Row],[Input VAT (Assets)]],"-")</f>
        <v>16</v>
      </c>
    </row>
    <row r="375" spans="2:20" x14ac:dyDescent="0.3">
      <c r="B375" s="55">
        <v>45860</v>
      </c>
      <c r="C375" s="50">
        <f>MONTH(Transactions[[#This Row],[Date]])</f>
        <v>7</v>
      </c>
      <c r="D375" s="50" t="s">
        <v>215</v>
      </c>
      <c r="E375" s="50" t="s">
        <v>13</v>
      </c>
      <c r="F375" s="33" t="s">
        <v>37</v>
      </c>
      <c r="G375" s="33" t="s">
        <v>106</v>
      </c>
      <c r="H375" s="33" t="s">
        <v>170</v>
      </c>
      <c r="I375" s="33">
        <v>20</v>
      </c>
      <c r="J375" s="24">
        <f>IFERROR(VLOOKUP(Transactions[[#This Row],[Product/ Service Name]],Products[[Product/ Service Name]:[Unit Sales Price]],10,FALSE),"-")</f>
        <v>7.1999999999999993</v>
      </c>
      <c r="K375" s="27">
        <f>IFERROR(Transactions[[#This Row],[Unit Price]]*Transactions[[#This Row],[Quantity Sold]],"-")</f>
        <v>144</v>
      </c>
      <c r="L375" s="31">
        <f>IFERROR(Transactions[[#This Row],[Net of Sale]]*Assumptions!$C$1,"-")</f>
        <v>14.4</v>
      </c>
      <c r="M375" s="31">
        <f>IFERROR(Transactions[[#This Row],[Net of Sale]]*(1+Assumptions!$C$1),"-")</f>
        <v>158.4</v>
      </c>
      <c r="N375" s="33" t="s">
        <v>188</v>
      </c>
      <c r="O375" s="35" t="s">
        <v>177</v>
      </c>
      <c r="P375" s="33" t="s">
        <v>191</v>
      </c>
      <c r="Q375" s="31">
        <f>IFERROR((VLOOKUP(Transactions[[#This Row],[Product/ Service Name]],Products[[Product/ Service Name]:[Unit Sales Price]],4,FALSE))*Transactions[[#This Row],[Quantity Sold]],"-")</f>
        <v>120</v>
      </c>
      <c r="R375" s="31">
        <f>IFERROR(Transactions[[#This Row],[Net of Sale]]-Transactions[[#This Row],[COGS]],"-")</f>
        <v>24</v>
      </c>
      <c r="S375" s="31">
        <f>IFERROR(Transactions[[#This Row],[COGS]]*Assumptions!$C$1,"-")</f>
        <v>12</v>
      </c>
      <c r="T375" s="31">
        <f>IFERROR(Transactions[[#This Row],[Output VAT(Liability)]]-Transactions[[#This Row],[Input VAT (Assets)]],"-")</f>
        <v>2.4000000000000004</v>
      </c>
    </row>
    <row r="376" spans="2:20" x14ac:dyDescent="0.3">
      <c r="B376" s="55">
        <v>45860</v>
      </c>
      <c r="C376" s="50">
        <f>MONTH(Transactions[[#This Row],[Date]])</f>
        <v>7</v>
      </c>
      <c r="D376" s="50" t="s">
        <v>215</v>
      </c>
      <c r="E376" s="50" t="s">
        <v>13</v>
      </c>
      <c r="F376" s="33" t="s">
        <v>38</v>
      </c>
      <c r="G376" s="33" t="s">
        <v>106</v>
      </c>
      <c r="H376" s="33" t="s">
        <v>171</v>
      </c>
      <c r="I376" s="33">
        <v>20</v>
      </c>
      <c r="J376" s="24">
        <f>IFERROR(VLOOKUP(Transactions[[#This Row],[Product/ Service Name]],Products[[Product/ Service Name]:[Unit Sales Price]],10,FALSE),"-")</f>
        <v>60</v>
      </c>
      <c r="K376" s="27">
        <f>IFERROR(Transactions[[#This Row],[Unit Price]]*Transactions[[#This Row],[Quantity Sold]],"-")</f>
        <v>1200</v>
      </c>
      <c r="L376" s="31">
        <f>IFERROR(Transactions[[#This Row],[Net of Sale]]*Assumptions!$C$1,"-")</f>
        <v>120</v>
      </c>
      <c r="M376" s="31">
        <f>IFERROR(Transactions[[#This Row],[Net of Sale]]*(1+Assumptions!$C$1),"-")</f>
        <v>1320</v>
      </c>
      <c r="N376" s="33" t="s">
        <v>190</v>
      </c>
      <c r="O376" s="35" t="s">
        <v>184</v>
      </c>
      <c r="P376" s="33" t="s">
        <v>191</v>
      </c>
      <c r="Q376" s="31">
        <f>IFERROR((VLOOKUP(Transactions[[#This Row],[Product/ Service Name]],Products[[Product/ Service Name]:[Unit Sales Price]],4,FALSE))*Transactions[[#This Row],[Quantity Sold]],"-")</f>
        <v>1000</v>
      </c>
      <c r="R376" s="31">
        <f>IFERROR(Transactions[[#This Row],[Net of Sale]]-Transactions[[#This Row],[COGS]],"-")</f>
        <v>200</v>
      </c>
      <c r="S376" s="31">
        <f>IFERROR(Transactions[[#This Row],[COGS]]*Assumptions!$C$1,"-")</f>
        <v>100</v>
      </c>
      <c r="T376" s="31">
        <f>IFERROR(Transactions[[#This Row],[Output VAT(Liability)]]-Transactions[[#This Row],[Input VAT (Assets)]],"-")</f>
        <v>20</v>
      </c>
    </row>
    <row r="377" spans="2:20" x14ac:dyDescent="0.3">
      <c r="B377" s="55">
        <v>45860</v>
      </c>
      <c r="C377" s="50">
        <f>MONTH(Transactions[[#This Row],[Date]])</f>
        <v>7</v>
      </c>
      <c r="D377" s="50" t="s">
        <v>215</v>
      </c>
      <c r="E377" s="50" t="s">
        <v>13</v>
      </c>
      <c r="F377" s="33" t="s">
        <v>39</v>
      </c>
      <c r="G377" s="33" t="s">
        <v>106</v>
      </c>
      <c r="H377" s="33" t="s">
        <v>172</v>
      </c>
      <c r="I377" s="33">
        <v>20</v>
      </c>
      <c r="J377" s="24">
        <f>IFERROR(VLOOKUP(Transactions[[#This Row],[Product/ Service Name]],Products[[Product/ Service Name]:[Unit Sales Price]],10,FALSE),"-")</f>
        <v>55.199999999999996</v>
      </c>
      <c r="K377" s="27">
        <f>IFERROR(Transactions[[#This Row],[Unit Price]]*Transactions[[#This Row],[Quantity Sold]],"-")</f>
        <v>1104</v>
      </c>
      <c r="L377" s="31">
        <f>IFERROR(Transactions[[#This Row],[Net of Sale]]*Assumptions!$C$1,"-")</f>
        <v>110.4</v>
      </c>
      <c r="M377" s="31">
        <f>IFERROR(Transactions[[#This Row],[Net of Sale]]*(1+Assumptions!$C$1),"-")</f>
        <v>1214.4000000000001</v>
      </c>
      <c r="N377" s="33" t="s">
        <v>190</v>
      </c>
      <c r="O377" s="35" t="s">
        <v>178</v>
      </c>
      <c r="P377" s="33" t="s">
        <v>191</v>
      </c>
      <c r="Q377" s="31">
        <f>IFERROR((VLOOKUP(Transactions[[#This Row],[Product/ Service Name]],Products[[Product/ Service Name]:[Unit Sales Price]],4,FALSE))*Transactions[[#This Row],[Quantity Sold]],"-")</f>
        <v>920</v>
      </c>
      <c r="R377" s="31">
        <f>IFERROR(Transactions[[#This Row],[Net of Sale]]-Transactions[[#This Row],[COGS]],"-")</f>
        <v>184</v>
      </c>
      <c r="S377" s="31">
        <f>IFERROR(Transactions[[#This Row],[COGS]]*Assumptions!$C$1,"-")</f>
        <v>92</v>
      </c>
      <c r="T377" s="31">
        <f>IFERROR(Transactions[[#This Row],[Output VAT(Liability)]]-Transactions[[#This Row],[Input VAT (Assets)]],"-")</f>
        <v>18.400000000000006</v>
      </c>
    </row>
    <row r="378" spans="2:20" x14ac:dyDescent="0.3">
      <c r="B378" s="55">
        <v>45861</v>
      </c>
      <c r="C378" s="50">
        <f>MONTH(Transactions[[#This Row],[Date]])</f>
        <v>7</v>
      </c>
      <c r="D378" s="50" t="s">
        <v>215</v>
      </c>
      <c r="E378" s="50" t="s">
        <v>13</v>
      </c>
      <c r="F378" s="33" t="s">
        <v>40</v>
      </c>
      <c r="G378" s="33" t="s">
        <v>106</v>
      </c>
      <c r="H378" s="33" t="s">
        <v>167</v>
      </c>
      <c r="I378" s="33">
        <v>20</v>
      </c>
      <c r="J378" s="24">
        <f>IFERROR(VLOOKUP(Transactions[[#This Row],[Product/ Service Name]],Products[[Product/ Service Name]:[Unit Sales Price]],10,FALSE),"-")</f>
        <v>26.4</v>
      </c>
      <c r="K378" s="27">
        <f>IFERROR(Transactions[[#This Row],[Unit Price]]*Transactions[[#This Row],[Quantity Sold]],"-")</f>
        <v>528</v>
      </c>
      <c r="L378" s="31">
        <f>IFERROR(Transactions[[#This Row],[Net of Sale]]*Assumptions!$C$1,"-")</f>
        <v>52.800000000000004</v>
      </c>
      <c r="M378" s="31">
        <f>IFERROR(Transactions[[#This Row],[Net of Sale]]*(1+Assumptions!$C$1),"-")</f>
        <v>580.80000000000007</v>
      </c>
      <c r="N378" s="33" t="s">
        <v>190</v>
      </c>
      <c r="O378" s="35" t="s">
        <v>183</v>
      </c>
      <c r="P378" s="33" t="s">
        <v>192</v>
      </c>
      <c r="Q378" s="31">
        <f>IFERROR((VLOOKUP(Transactions[[#This Row],[Product/ Service Name]],Products[[Product/ Service Name]:[Unit Sales Price]],4,FALSE))*Transactions[[#This Row],[Quantity Sold]],"-")</f>
        <v>440</v>
      </c>
      <c r="R378" s="31">
        <f>IFERROR(Transactions[[#This Row],[Net of Sale]]-Transactions[[#This Row],[COGS]],"-")</f>
        <v>88</v>
      </c>
      <c r="S378" s="31">
        <f>IFERROR(Transactions[[#This Row],[COGS]]*Assumptions!$C$1,"-")</f>
        <v>44</v>
      </c>
      <c r="T378" s="31">
        <f>IFERROR(Transactions[[#This Row],[Output VAT(Liability)]]-Transactions[[#This Row],[Input VAT (Assets)]],"-")</f>
        <v>8.8000000000000043</v>
      </c>
    </row>
    <row r="379" spans="2:20" x14ac:dyDescent="0.3">
      <c r="B379" s="55">
        <v>45862</v>
      </c>
      <c r="C379" s="50">
        <f>MONTH(Transactions[[#This Row],[Date]])</f>
        <v>7</v>
      </c>
      <c r="D379" s="50" t="s">
        <v>215</v>
      </c>
      <c r="E379" s="50" t="s">
        <v>13</v>
      </c>
      <c r="F379" s="33" t="s">
        <v>41</v>
      </c>
      <c r="G379" s="33" t="s">
        <v>106</v>
      </c>
      <c r="H379" s="33" t="s">
        <v>168</v>
      </c>
      <c r="I379" s="33">
        <v>20</v>
      </c>
      <c r="J379" s="24">
        <f>IFERROR(VLOOKUP(Transactions[[#This Row],[Product/ Service Name]],Products[[Product/ Service Name]:[Unit Sales Price]],10,FALSE),"-")</f>
        <v>25.2</v>
      </c>
      <c r="K379" s="27">
        <f>IFERROR(Transactions[[#This Row],[Unit Price]]*Transactions[[#This Row],[Quantity Sold]],"-")</f>
        <v>504</v>
      </c>
      <c r="L379" s="31">
        <f>IFERROR(Transactions[[#This Row],[Net of Sale]]*Assumptions!$C$1,"-")</f>
        <v>50.400000000000006</v>
      </c>
      <c r="M379" s="31">
        <f>IFERROR(Transactions[[#This Row],[Net of Sale]]*(1+Assumptions!$C$1),"-")</f>
        <v>554.40000000000009</v>
      </c>
      <c r="N379" s="33" t="s">
        <v>190</v>
      </c>
      <c r="O379" s="35" t="s">
        <v>179</v>
      </c>
      <c r="P379" s="33" t="s">
        <v>192</v>
      </c>
      <c r="Q379" s="31">
        <f>IFERROR((VLOOKUP(Transactions[[#This Row],[Product/ Service Name]],Products[[Product/ Service Name]:[Unit Sales Price]],4,FALSE))*Transactions[[#This Row],[Quantity Sold]],"-")</f>
        <v>420</v>
      </c>
      <c r="R379" s="31">
        <f>IFERROR(Transactions[[#This Row],[Net of Sale]]-Transactions[[#This Row],[COGS]],"-")</f>
        <v>84</v>
      </c>
      <c r="S379" s="31">
        <f>IFERROR(Transactions[[#This Row],[COGS]]*Assumptions!$C$1,"-")</f>
        <v>42</v>
      </c>
      <c r="T379" s="31">
        <f>IFERROR(Transactions[[#This Row],[Output VAT(Liability)]]-Transactions[[#This Row],[Input VAT (Assets)]],"-")</f>
        <v>8.4000000000000057</v>
      </c>
    </row>
    <row r="380" spans="2:20" x14ac:dyDescent="0.3">
      <c r="B380" s="55">
        <v>45862</v>
      </c>
      <c r="C380" s="50">
        <f>MONTH(Transactions[[#This Row],[Date]])</f>
        <v>7</v>
      </c>
      <c r="D380" s="50" t="s">
        <v>215</v>
      </c>
      <c r="E380" s="50" t="s">
        <v>13</v>
      </c>
      <c r="F380" s="33" t="s">
        <v>42</v>
      </c>
      <c r="G380" s="33" t="s">
        <v>106</v>
      </c>
      <c r="H380" s="33" t="s">
        <v>169</v>
      </c>
      <c r="I380" s="33">
        <v>20</v>
      </c>
      <c r="J380" s="24">
        <f>IFERROR(VLOOKUP(Transactions[[#This Row],[Product/ Service Name]],Products[[Product/ Service Name]:[Unit Sales Price]],10,FALSE),"-")</f>
        <v>18</v>
      </c>
      <c r="K380" s="27">
        <f>IFERROR(Transactions[[#This Row],[Unit Price]]*Transactions[[#This Row],[Quantity Sold]],"-")</f>
        <v>360</v>
      </c>
      <c r="L380" s="31">
        <f>IFERROR(Transactions[[#This Row],[Net of Sale]]*Assumptions!$C$1,"-")</f>
        <v>36</v>
      </c>
      <c r="M380" s="31">
        <f>IFERROR(Transactions[[#This Row],[Net of Sale]]*(1+Assumptions!$C$1),"-")</f>
        <v>396.00000000000006</v>
      </c>
      <c r="N380" s="33" t="s">
        <v>190</v>
      </c>
      <c r="O380" s="35" t="s">
        <v>182</v>
      </c>
      <c r="P380" s="33" t="s">
        <v>191</v>
      </c>
      <c r="Q380" s="31">
        <f>IFERROR((VLOOKUP(Transactions[[#This Row],[Product/ Service Name]],Products[[Product/ Service Name]:[Unit Sales Price]],4,FALSE))*Transactions[[#This Row],[Quantity Sold]],"-")</f>
        <v>300</v>
      </c>
      <c r="R380" s="31">
        <f>IFERROR(Transactions[[#This Row],[Net of Sale]]-Transactions[[#This Row],[COGS]],"-")</f>
        <v>60</v>
      </c>
      <c r="S380" s="31">
        <f>IFERROR(Transactions[[#This Row],[COGS]]*Assumptions!$C$1,"-")</f>
        <v>30</v>
      </c>
      <c r="T380" s="31">
        <f>IFERROR(Transactions[[#This Row],[Output VAT(Liability)]]-Transactions[[#This Row],[Input VAT (Assets)]],"-")</f>
        <v>6</v>
      </c>
    </row>
    <row r="381" spans="2:20" x14ac:dyDescent="0.3">
      <c r="B381" s="55">
        <v>45862</v>
      </c>
      <c r="C381" s="50">
        <f>MONTH(Transactions[[#This Row],[Date]])</f>
        <v>7</v>
      </c>
      <c r="D381" s="50" t="s">
        <v>215</v>
      </c>
      <c r="E381" s="50" t="s">
        <v>13</v>
      </c>
      <c r="F381" s="33" t="s">
        <v>43</v>
      </c>
      <c r="G381" s="33" t="s">
        <v>106</v>
      </c>
      <c r="H381" s="33" t="s">
        <v>170</v>
      </c>
      <c r="I381" s="33">
        <v>20</v>
      </c>
      <c r="J381" s="24">
        <f>IFERROR(VLOOKUP(Transactions[[#This Row],[Product/ Service Name]],Products[[Product/ Service Name]:[Unit Sales Price]],10,FALSE),"-")</f>
        <v>10.799999999999999</v>
      </c>
      <c r="K381" s="27">
        <f>IFERROR(Transactions[[#This Row],[Unit Price]]*Transactions[[#This Row],[Quantity Sold]],"-")</f>
        <v>215.99999999999997</v>
      </c>
      <c r="L381" s="31">
        <f>IFERROR(Transactions[[#This Row],[Net of Sale]]*Assumptions!$C$1,"-")</f>
        <v>21.599999999999998</v>
      </c>
      <c r="M381" s="31">
        <f>IFERROR(Transactions[[#This Row],[Net of Sale]]*(1+Assumptions!$C$1),"-")</f>
        <v>237.6</v>
      </c>
      <c r="N381" s="33" t="s">
        <v>190</v>
      </c>
      <c r="O381" s="35" t="s">
        <v>180</v>
      </c>
      <c r="P381" s="33" t="s">
        <v>191</v>
      </c>
      <c r="Q381" s="31">
        <f>IFERROR((VLOOKUP(Transactions[[#This Row],[Product/ Service Name]],Products[[Product/ Service Name]:[Unit Sales Price]],4,FALSE))*Transactions[[#This Row],[Quantity Sold]],"-")</f>
        <v>180</v>
      </c>
      <c r="R381" s="31">
        <f>IFERROR(Transactions[[#This Row],[Net of Sale]]-Transactions[[#This Row],[COGS]],"-")</f>
        <v>35.999999999999972</v>
      </c>
      <c r="S381" s="31">
        <f>IFERROR(Transactions[[#This Row],[COGS]]*Assumptions!$C$1,"-")</f>
        <v>18</v>
      </c>
      <c r="T381" s="31">
        <f>IFERROR(Transactions[[#This Row],[Output VAT(Liability)]]-Transactions[[#This Row],[Input VAT (Assets)]],"-")</f>
        <v>3.5999999999999979</v>
      </c>
    </row>
    <row r="382" spans="2:20" x14ac:dyDescent="0.3">
      <c r="B382" s="55">
        <v>45863</v>
      </c>
      <c r="C382" s="50">
        <f>MONTH(Transactions[[#This Row],[Date]])</f>
        <v>7</v>
      </c>
      <c r="D382" s="50" t="s">
        <v>215</v>
      </c>
      <c r="E382" s="50" t="s">
        <v>13</v>
      </c>
      <c r="F382" s="33" t="s">
        <v>44</v>
      </c>
      <c r="G382" s="33" t="s">
        <v>106</v>
      </c>
      <c r="H382" s="33" t="s">
        <v>171</v>
      </c>
      <c r="I382" s="33">
        <v>20</v>
      </c>
      <c r="J382" s="24">
        <f>IFERROR(VLOOKUP(Transactions[[#This Row],[Product/ Service Name]],Products[[Product/ Service Name]:[Unit Sales Price]],10,FALSE),"-")</f>
        <v>9.6</v>
      </c>
      <c r="K382" s="27">
        <f>IFERROR(Transactions[[#This Row],[Unit Price]]*Transactions[[#This Row],[Quantity Sold]],"-")</f>
        <v>192</v>
      </c>
      <c r="L382" s="31">
        <f>IFERROR(Transactions[[#This Row],[Net of Sale]]*Assumptions!$C$1,"-")</f>
        <v>19.200000000000003</v>
      </c>
      <c r="M382" s="31">
        <f>IFERROR(Transactions[[#This Row],[Net of Sale]]*(1+Assumptions!$C$1),"-")</f>
        <v>211.20000000000002</v>
      </c>
      <c r="N382" s="33" t="s">
        <v>189</v>
      </c>
      <c r="O382" s="35" t="s">
        <v>181</v>
      </c>
      <c r="P382" s="33" t="s">
        <v>191</v>
      </c>
      <c r="Q382" s="31">
        <f>IFERROR((VLOOKUP(Transactions[[#This Row],[Product/ Service Name]],Products[[Product/ Service Name]:[Unit Sales Price]],4,FALSE))*Transactions[[#This Row],[Quantity Sold]],"-")</f>
        <v>160</v>
      </c>
      <c r="R382" s="31">
        <f>IFERROR(Transactions[[#This Row],[Net of Sale]]-Transactions[[#This Row],[COGS]],"-")</f>
        <v>32</v>
      </c>
      <c r="S382" s="31">
        <f>IFERROR(Transactions[[#This Row],[COGS]]*Assumptions!$C$1,"-")</f>
        <v>16</v>
      </c>
      <c r="T382" s="31">
        <f>IFERROR(Transactions[[#This Row],[Output VAT(Liability)]]-Transactions[[#This Row],[Input VAT (Assets)]],"-")</f>
        <v>3.2000000000000028</v>
      </c>
    </row>
    <row r="383" spans="2:20" x14ac:dyDescent="0.3">
      <c r="B383" s="55">
        <v>45863</v>
      </c>
      <c r="C383" s="50">
        <f>MONTH(Transactions[[#This Row],[Date]])</f>
        <v>7</v>
      </c>
      <c r="D383" s="50" t="s">
        <v>215</v>
      </c>
      <c r="E383" s="50" t="s">
        <v>13</v>
      </c>
      <c r="F383" s="33" t="s">
        <v>45</v>
      </c>
      <c r="G383" s="33" t="s">
        <v>106</v>
      </c>
      <c r="H383" s="33" t="s">
        <v>172</v>
      </c>
      <c r="I383" s="33">
        <v>20</v>
      </c>
      <c r="J383" s="24">
        <f>IFERROR(VLOOKUP(Transactions[[#This Row],[Product/ Service Name]],Products[[Product/ Service Name]:[Unit Sales Price]],10,FALSE),"-")</f>
        <v>4.8</v>
      </c>
      <c r="K383" s="27">
        <f>IFERROR(Transactions[[#This Row],[Unit Price]]*Transactions[[#This Row],[Quantity Sold]],"-")</f>
        <v>96</v>
      </c>
      <c r="L383" s="31">
        <f>IFERROR(Transactions[[#This Row],[Net of Sale]]*Assumptions!$C$1,"-")</f>
        <v>9.6000000000000014</v>
      </c>
      <c r="M383" s="31">
        <f>IFERROR(Transactions[[#This Row],[Net of Sale]]*(1+Assumptions!$C$1),"-")</f>
        <v>105.60000000000001</v>
      </c>
      <c r="N383" s="33" t="s">
        <v>190</v>
      </c>
      <c r="O383" s="35" t="s">
        <v>185</v>
      </c>
      <c r="P383" s="33" t="s">
        <v>191</v>
      </c>
      <c r="Q383" s="31">
        <f>IFERROR((VLOOKUP(Transactions[[#This Row],[Product/ Service Name]],Products[[Product/ Service Name]:[Unit Sales Price]],4,FALSE))*Transactions[[#This Row],[Quantity Sold]],"-")</f>
        <v>80</v>
      </c>
      <c r="R383" s="31">
        <f>IFERROR(Transactions[[#This Row],[Net of Sale]]-Transactions[[#This Row],[COGS]],"-")</f>
        <v>16</v>
      </c>
      <c r="S383" s="31">
        <f>IFERROR(Transactions[[#This Row],[COGS]]*Assumptions!$C$1,"-")</f>
        <v>8</v>
      </c>
      <c r="T383" s="31">
        <f>IFERROR(Transactions[[#This Row],[Output VAT(Liability)]]-Transactions[[#This Row],[Input VAT (Assets)]],"-")</f>
        <v>1.6000000000000014</v>
      </c>
    </row>
    <row r="384" spans="2:20" x14ac:dyDescent="0.3">
      <c r="B384" s="55">
        <v>45863</v>
      </c>
      <c r="C384" s="50">
        <f>MONTH(Transactions[[#This Row],[Date]])</f>
        <v>7</v>
      </c>
      <c r="D384" s="50" t="s">
        <v>215</v>
      </c>
      <c r="E384" s="50" t="s">
        <v>13</v>
      </c>
      <c r="F384" s="33" t="s">
        <v>46</v>
      </c>
      <c r="G384" s="33" t="s">
        <v>106</v>
      </c>
      <c r="H384" s="33" t="s">
        <v>167</v>
      </c>
      <c r="I384" s="33">
        <v>20</v>
      </c>
      <c r="J384" s="24">
        <f>IFERROR(VLOOKUP(Transactions[[#This Row],[Product/ Service Name]],Products[[Product/ Service Name]:[Unit Sales Price]],10,FALSE),"-")</f>
        <v>3</v>
      </c>
      <c r="K384" s="27">
        <f>IFERROR(Transactions[[#This Row],[Unit Price]]*Transactions[[#This Row],[Quantity Sold]],"-")</f>
        <v>60</v>
      </c>
      <c r="L384" s="31">
        <f>IFERROR(Transactions[[#This Row],[Net of Sale]]*Assumptions!$C$1,"-")</f>
        <v>6</v>
      </c>
      <c r="M384" s="31">
        <f>IFERROR(Transactions[[#This Row],[Net of Sale]]*(1+Assumptions!$C$1),"-")</f>
        <v>66</v>
      </c>
      <c r="N384" s="33" t="s">
        <v>186</v>
      </c>
      <c r="O384" s="35" t="s">
        <v>177</v>
      </c>
      <c r="P384" s="33" t="s">
        <v>191</v>
      </c>
      <c r="Q384" s="31">
        <f>IFERROR((VLOOKUP(Transactions[[#This Row],[Product/ Service Name]],Products[[Product/ Service Name]:[Unit Sales Price]],4,FALSE))*Transactions[[#This Row],[Quantity Sold]],"-")</f>
        <v>50</v>
      </c>
      <c r="R384" s="31">
        <f>IFERROR(Transactions[[#This Row],[Net of Sale]]-Transactions[[#This Row],[COGS]],"-")</f>
        <v>10</v>
      </c>
      <c r="S384" s="31">
        <f>IFERROR(Transactions[[#This Row],[COGS]]*Assumptions!$C$1,"-")</f>
        <v>5</v>
      </c>
      <c r="T384" s="31">
        <f>IFERROR(Transactions[[#This Row],[Output VAT(Liability)]]-Transactions[[#This Row],[Input VAT (Assets)]],"-")</f>
        <v>1</v>
      </c>
    </row>
    <row r="385" spans="2:20" x14ac:dyDescent="0.3">
      <c r="B385" s="55">
        <v>45864</v>
      </c>
      <c r="C385" s="50">
        <f>MONTH(Transactions[[#This Row],[Date]])</f>
        <v>7</v>
      </c>
      <c r="D385" s="50" t="s">
        <v>215</v>
      </c>
      <c r="E385" s="50" t="s">
        <v>13</v>
      </c>
      <c r="F385" s="33" t="s">
        <v>47</v>
      </c>
      <c r="G385" s="33" t="s">
        <v>106</v>
      </c>
      <c r="H385" s="33" t="s">
        <v>168</v>
      </c>
      <c r="I385" s="33">
        <v>20</v>
      </c>
      <c r="J385" s="24">
        <f>IFERROR(VLOOKUP(Transactions[[#This Row],[Product/ Service Name]],Products[[Product/ Service Name]:[Unit Sales Price]],10,FALSE),"-")</f>
        <v>48</v>
      </c>
      <c r="K385" s="27">
        <f>IFERROR(Transactions[[#This Row],[Unit Price]]*Transactions[[#This Row],[Quantity Sold]],"-")</f>
        <v>960</v>
      </c>
      <c r="L385" s="31">
        <f>IFERROR(Transactions[[#This Row],[Net of Sale]]*Assumptions!$C$1,"-")</f>
        <v>96</v>
      </c>
      <c r="M385" s="31">
        <f>IFERROR(Transactions[[#This Row],[Net of Sale]]*(1+Assumptions!$C$1),"-")</f>
        <v>1056</v>
      </c>
      <c r="N385" s="33" t="s">
        <v>186</v>
      </c>
      <c r="O385" s="35" t="s">
        <v>179</v>
      </c>
      <c r="P385" s="33" t="s">
        <v>192</v>
      </c>
      <c r="Q385" s="31">
        <f>IFERROR((VLOOKUP(Transactions[[#This Row],[Product/ Service Name]],Products[[Product/ Service Name]:[Unit Sales Price]],4,FALSE))*Transactions[[#This Row],[Quantity Sold]],"-")</f>
        <v>800</v>
      </c>
      <c r="R385" s="31">
        <f>IFERROR(Transactions[[#This Row],[Net of Sale]]-Transactions[[#This Row],[COGS]],"-")</f>
        <v>160</v>
      </c>
      <c r="S385" s="31">
        <f>IFERROR(Transactions[[#This Row],[COGS]]*Assumptions!$C$1,"-")</f>
        <v>80</v>
      </c>
      <c r="T385" s="31">
        <f>IFERROR(Transactions[[#This Row],[Output VAT(Liability)]]-Transactions[[#This Row],[Input VAT (Assets)]],"-")</f>
        <v>16</v>
      </c>
    </row>
    <row r="386" spans="2:20" x14ac:dyDescent="0.3">
      <c r="B386" s="55">
        <v>45864</v>
      </c>
      <c r="C386" s="50">
        <f>MONTH(Transactions[[#This Row],[Date]])</f>
        <v>7</v>
      </c>
      <c r="D386" s="50" t="s">
        <v>215</v>
      </c>
      <c r="E386" s="50" t="s">
        <v>13</v>
      </c>
      <c r="F386" s="33" t="s">
        <v>48</v>
      </c>
      <c r="G386" s="33" t="s">
        <v>106</v>
      </c>
      <c r="H386" s="33" t="s">
        <v>169</v>
      </c>
      <c r="I386" s="33">
        <v>20</v>
      </c>
      <c r="J386" s="24">
        <f>IFERROR(VLOOKUP(Transactions[[#This Row],[Product/ Service Name]],Products[[Product/ Service Name]:[Unit Sales Price]],10,FALSE),"-")</f>
        <v>15.6</v>
      </c>
      <c r="K386" s="27">
        <f>IFERROR(Transactions[[#This Row],[Unit Price]]*Transactions[[#This Row],[Quantity Sold]],"-")</f>
        <v>312</v>
      </c>
      <c r="L386" s="31">
        <f>IFERROR(Transactions[[#This Row],[Net of Sale]]*Assumptions!$C$1,"-")</f>
        <v>31.200000000000003</v>
      </c>
      <c r="M386" s="31">
        <f>IFERROR(Transactions[[#This Row],[Net of Sale]]*(1+Assumptions!$C$1),"-")</f>
        <v>343.20000000000005</v>
      </c>
      <c r="N386" s="33" t="s">
        <v>186</v>
      </c>
      <c r="O386" s="35" t="s">
        <v>180</v>
      </c>
      <c r="P386" s="33" t="s">
        <v>192</v>
      </c>
      <c r="Q386" s="31">
        <f>IFERROR((VLOOKUP(Transactions[[#This Row],[Product/ Service Name]],Products[[Product/ Service Name]:[Unit Sales Price]],4,FALSE))*Transactions[[#This Row],[Quantity Sold]],"-")</f>
        <v>260</v>
      </c>
      <c r="R386" s="31">
        <f>IFERROR(Transactions[[#This Row],[Net of Sale]]-Transactions[[#This Row],[COGS]],"-")</f>
        <v>52</v>
      </c>
      <c r="S386" s="31">
        <f>IFERROR(Transactions[[#This Row],[COGS]]*Assumptions!$C$1,"-")</f>
        <v>26</v>
      </c>
      <c r="T386" s="31">
        <f>IFERROR(Transactions[[#This Row],[Output VAT(Liability)]]-Transactions[[#This Row],[Input VAT (Assets)]],"-")</f>
        <v>5.2000000000000028</v>
      </c>
    </row>
    <row r="387" spans="2:20" x14ac:dyDescent="0.3">
      <c r="B387" s="55">
        <v>45864</v>
      </c>
      <c r="C387" s="50">
        <f>MONTH(Transactions[[#This Row],[Date]])</f>
        <v>7</v>
      </c>
      <c r="D387" s="50" t="s">
        <v>215</v>
      </c>
      <c r="E387" s="50" t="s">
        <v>13</v>
      </c>
      <c r="F387" s="33" t="s">
        <v>49</v>
      </c>
      <c r="G387" s="33" t="s">
        <v>106</v>
      </c>
      <c r="H387" s="33" t="s">
        <v>170</v>
      </c>
      <c r="I387" s="33">
        <v>20</v>
      </c>
      <c r="J387" s="24">
        <f>IFERROR(VLOOKUP(Transactions[[#This Row],[Product/ Service Name]],Products[[Product/ Service Name]:[Unit Sales Price]],10,FALSE),"-")</f>
        <v>18</v>
      </c>
      <c r="K387" s="27">
        <f>IFERROR(Transactions[[#This Row],[Unit Price]]*Transactions[[#This Row],[Quantity Sold]],"-")</f>
        <v>360</v>
      </c>
      <c r="L387" s="31">
        <f>IFERROR(Transactions[[#This Row],[Net of Sale]]*Assumptions!$C$1,"-")</f>
        <v>36</v>
      </c>
      <c r="M387" s="31">
        <f>IFERROR(Transactions[[#This Row],[Net of Sale]]*(1+Assumptions!$C$1),"-")</f>
        <v>396.00000000000006</v>
      </c>
      <c r="N387" s="33" t="s">
        <v>187</v>
      </c>
      <c r="O387" s="35" t="s">
        <v>185</v>
      </c>
      <c r="P387" s="33" t="s">
        <v>191</v>
      </c>
      <c r="Q387" s="31">
        <f>IFERROR((VLOOKUP(Transactions[[#This Row],[Product/ Service Name]],Products[[Product/ Service Name]:[Unit Sales Price]],4,FALSE))*Transactions[[#This Row],[Quantity Sold]],"-")</f>
        <v>300</v>
      </c>
      <c r="R387" s="31">
        <f>IFERROR(Transactions[[#This Row],[Net of Sale]]-Transactions[[#This Row],[COGS]],"-")</f>
        <v>60</v>
      </c>
      <c r="S387" s="31">
        <f>IFERROR(Transactions[[#This Row],[COGS]]*Assumptions!$C$1,"-")</f>
        <v>30</v>
      </c>
      <c r="T387" s="31">
        <f>IFERROR(Transactions[[#This Row],[Output VAT(Liability)]]-Transactions[[#This Row],[Input VAT (Assets)]],"-")</f>
        <v>6</v>
      </c>
    </row>
    <row r="388" spans="2:20" x14ac:dyDescent="0.3">
      <c r="B388" s="55">
        <v>45865</v>
      </c>
      <c r="C388" s="50">
        <f>MONTH(Transactions[[#This Row],[Date]])</f>
        <v>7</v>
      </c>
      <c r="D388" s="50" t="s">
        <v>215</v>
      </c>
      <c r="E388" s="50" t="s">
        <v>13</v>
      </c>
      <c r="F388" s="33" t="s">
        <v>86</v>
      </c>
      <c r="G388" s="33" t="s">
        <v>106</v>
      </c>
      <c r="H388" s="33" t="s">
        <v>171</v>
      </c>
      <c r="I388" s="33">
        <v>20</v>
      </c>
      <c r="J388" s="24">
        <f>IFERROR(VLOOKUP(Transactions[[#This Row],[Product/ Service Name]],Products[[Product/ Service Name]:[Unit Sales Price]],10,FALSE),"-")</f>
        <v>36</v>
      </c>
      <c r="K388" s="27">
        <f>IFERROR(Transactions[[#This Row],[Unit Price]]*Transactions[[#This Row],[Quantity Sold]],"-")</f>
        <v>720</v>
      </c>
      <c r="L388" s="31">
        <f>IFERROR(Transactions[[#This Row],[Net of Sale]]*Assumptions!$C$1,"-")</f>
        <v>72</v>
      </c>
      <c r="M388" s="31">
        <f>IFERROR(Transactions[[#This Row],[Net of Sale]]*(1+Assumptions!$C$1),"-")</f>
        <v>792.00000000000011</v>
      </c>
      <c r="N388" s="33" t="s">
        <v>187</v>
      </c>
      <c r="O388" s="35" t="s">
        <v>185</v>
      </c>
      <c r="P388" s="33" t="s">
        <v>191</v>
      </c>
      <c r="Q388" s="31">
        <f>IFERROR((VLOOKUP(Transactions[[#This Row],[Product/ Service Name]],Products[[Product/ Service Name]:[Unit Sales Price]],4,FALSE))*Transactions[[#This Row],[Quantity Sold]],"-")</f>
        <v>600</v>
      </c>
      <c r="R388" s="31">
        <f>IFERROR(Transactions[[#This Row],[Net of Sale]]-Transactions[[#This Row],[COGS]],"-")</f>
        <v>120</v>
      </c>
      <c r="S388" s="31">
        <f>IFERROR(Transactions[[#This Row],[COGS]]*Assumptions!$C$1,"-")</f>
        <v>60</v>
      </c>
      <c r="T388" s="31">
        <f>IFERROR(Transactions[[#This Row],[Output VAT(Liability)]]-Transactions[[#This Row],[Input VAT (Assets)]],"-")</f>
        <v>12</v>
      </c>
    </row>
    <row r="389" spans="2:20" x14ac:dyDescent="0.3">
      <c r="B389" s="55">
        <v>45865</v>
      </c>
      <c r="C389" s="50">
        <f>MONTH(Transactions[[#This Row],[Date]])</f>
        <v>7</v>
      </c>
      <c r="D389" s="50" t="s">
        <v>215</v>
      </c>
      <c r="E389" s="50" t="s">
        <v>14</v>
      </c>
      <c r="F389" s="33" t="s">
        <v>96</v>
      </c>
      <c r="G389" s="33" t="s">
        <v>106</v>
      </c>
      <c r="H389" s="33" t="s">
        <v>172</v>
      </c>
      <c r="I389" s="33">
        <v>20</v>
      </c>
      <c r="J389" s="24">
        <f>IFERROR(VLOOKUP(Transactions[[#This Row],[Product/ Service Name]],Products[[Product/ Service Name]:[Unit Sales Price]],10,FALSE),"-")</f>
        <v>24</v>
      </c>
      <c r="K389" s="27">
        <f>IFERROR(Transactions[[#This Row],[Unit Price]]*Transactions[[#This Row],[Quantity Sold]],"-")</f>
        <v>480</v>
      </c>
      <c r="L389" s="31">
        <f>IFERROR(Transactions[[#This Row],[Net of Sale]]*Assumptions!$C$1,"-")</f>
        <v>48</v>
      </c>
      <c r="M389" s="31">
        <f>IFERROR(Transactions[[#This Row],[Net of Sale]]*(1+Assumptions!$C$1),"-")</f>
        <v>528</v>
      </c>
      <c r="N389" s="33" t="s">
        <v>188</v>
      </c>
      <c r="O389" s="35" t="s">
        <v>181</v>
      </c>
      <c r="P389" s="33" t="s">
        <v>191</v>
      </c>
      <c r="Q389" s="31">
        <f>IFERROR((VLOOKUP(Transactions[[#This Row],[Product/ Service Name]],Products[[Product/ Service Name]:[Unit Sales Price]],4,FALSE))*Transactions[[#This Row],[Quantity Sold]],"-")</f>
        <v>400</v>
      </c>
      <c r="R389" s="31">
        <f>IFERROR(Transactions[[#This Row],[Net of Sale]]-Transactions[[#This Row],[COGS]],"-")</f>
        <v>80</v>
      </c>
      <c r="S389" s="31">
        <f>IFERROR(Transactions[[#This Row],[COGS]]*Assumptions!$C$1,"-")</f>
        <v>40</v>
      </c>
      <c r="T389" s="31">
        <f>IFERROR(Transactions[[#This Row],[Output VAT(Liability)]]-Transactions[[#This Row],[Input VAT (Assets)]],"-")</f>
        <v>8</v>
      </c>
    </row>
    <row r="390" spans="2:20" x14ac:dyDescent="0.3">
      <c r="B390" s="55">
        <v>45866</v>
      </c>
      <c r="C390" s="50">
        <f>MONTH(Transactions[[#This Row],[Date]])</f>
        <v>7</v>
      </c>
      <c r="D390" s="50" t="s">
        <v>215</v>
      </c>
      <c r="E390" s="50" t="s">
        <v>14</v>
      </c>
      <c r="F390" s="33" t="s">
        <v>97</v>
      </c>
      <c r="G390" s="33" t="s">
        <v>106</v>
      </c>
      <c r="H390" s="33" t="s">
        <v>167</v>
      </c>
      <c r="I390" s="33">
        <v>20</v>
      </c>
      <c r="J390" s="24">
        <f>IFERROR(VLOOKUP(Transactions[[#This Row],[Product/ Service Name]],Products[[Product/ Service Name]:[Unit Sales Price]],10,FALSE),"-")</f>
        <v>24</v>
      </c>
      <c r="K390" s="27">
        <f>IFERROR(Transactions[[#This Row],[Unit Price]]*Transactions[[#This Row],[Quantity Sold]],"-")</f>
        <v>480</v>
      </c>
      <c r="L390" s="31">
        <f>IFERROR(Transactions[[#This Row],[Net of Sale]]*Assumptions!$C$1,"-")</f>
        <v>48</v>
      </c>
      <c r="M390" s="31">
        <f>IFERROR(Transactions[[#This Row],[Net of Sale]]*(1+Assumptions!$C$1),"-")</f>
        <v>528</v>
      </c>
      <c r="N390" s="33" t="s">
        <v>189</v>
      </c>
      <c r="O390" s="35" t="s">
        <v>182</v>
      </c>
      <c r="P390" s="33" t="s">
        <v>191</v>
      </c>
      <c r="Q390" s="31">
        <f>IFERROR((VLOOKUP(Transactions[[#This Row],[Product/ Service Name]],Products[[Product/ Service Name]:[Unit Sales Price]],4,FALSE))*Transactions[[#This Row],[Quantity Sold]],"-")</f>
        <v>400</v>
      </c>
      <c r="R390" s="31">
        <f>IFERROR(Transactions[[#This Row],[Net of Sale]]-Transactions[[#This Row],[COGS]],"-")</f>
        <v>80</v>
      </c>
      <c r="S390" s="31">
        <f>IFERROR(Transactions[[#This Row],[COGS]]*Assumptions!$C$1,"-")</f>
        <v>40</v>
      </c>
      <c r="T390" s="31">
        <f>IFERROR(Transactions[[#This Row],[Output VAT(Liability)]]-Transactions[[#This Row],[Input VAT (Assets)]],"-")</f>
        <v>8</v>
      </c>
    </row>
    <row r="391" spans="2:20" x14ac:dyDescent="0.3">
      <c r="B391" s="55">
        <v>45867</v>
      </c>
      <c r="C391" s="50">
        <f>MONTH(Transactions[[#This Row],[Date]])</f>
        <v>7</v>
      </c>
      <c r="D391" s="50" t="s">
        <v>215</v>
      </c>
      <c r="E391" s="50" t="s">
        <v>14</v>
      </c>
      <c r="F391" s="33" t="s">
        <v>98</v>
      </c>
      <c r="G391" s="33" t="s">
        <v>106</v>
      </c>
      <c r="H391" s="33" t="s">
        <v>168</v>
      </c>
      <c r="I391" s="33">
        <v>20</v>
      </c>
      <c r="J391" s="24">
        <f>IFERROR(VLOOKUP(Transactions[[#This Row],[Product/ Service Name]],Products[[Product/ Service Name]:[Unit Sales Price]],10,FALSE),"-")</f>
        <v>7.1999999999999993</v>
      </c>
      <c r="K391" s="27">
        <f>IFERROR(Transactions[[#This Row],[Unit Price]]*Transactions[[#This Row],[Quantity Sold]],"-")</f>
        <v>144</v>
      </c>
      <c r="L391" s="31">
        <f>IFERROR(Transactions[[#This Row],[Net of Sale]]*Assumptions!$C$1,"-")</f>
        <v>14.4</v>
      </c>
      <c r="M391" s="31">
        <f>IFERROR(Transactions[[#This Row],[Net of Sale]]*(1+Assumptions!$C$1),"-")</f>
        <v>158.4</v>
      </c>
      <c r="N391" s="33" t="s">
        <v>188</v>
      </c>
      <c r="O391" s="35" t="s">
        <v>184</v>
      </c>
      <c r="P391" s="33" t="s">
        <v>191</v>
      </c>
      <c r="Q391" s="31">
        <f>IFERROR((VLOOKUP(Transactions[[#This Row],[Product/ Service Name]],Products[[Product/ Service Name]:[Unit Sales Price]],4,FALSE))*Transactions[[#This Row],[Quantity Sold]],"-")</f>
        <v>120</v>
      </c>
      <c r="R391" s="31">
        <f>IFERROR(Transactions[[#This Row],[Net of Sale]]-Transactions[[#This Row],[COGS]],"-")</f>
        <v>24</v>
      </c>
      <c r="S391" s="31">
        <f>IFERROR(Transactions[[#This Row],[COGS]]*Assumptions!$C$1,"-")</f>
        <v>12</v>
      </c>
      <c r="T391" s="31">
        <f>IFERROR(Transactions[[#This Row],[Output VAT(Liability)]]-Transactions[[#This Row],[Input VAT (Assets)]],"-")</f>
        <v>2.4000000000000004</v>
      </c>
    </row>
    <row r="392" spans="2:20" x14ac:dyDescent="0.3">
      <c r="B392" s="55">
        <v>45867</v>
      </c>
      <c r="C392" s="50">
        <f>MONTH(Transactions[[#This Row],[Date]])</f>
        <v>7</v>
      </c>
      <c r="D392" s="50" t="s">
        <v>215</v>
      </c>
      <c r="E392" s="50" t="s">
        <v>14</v>
      </c>
      <c r="F392" s="33" t="s">
        <v>99</v>
      </c>
      <c r="G392" s="33" t="s">
        <v>106</v>
      </c>
      <c r="H392" s="33" t="s">
        <v>169</v>
      </c>
      <c r="I392" s="33">
        <v>20</v>
      </c>
      <c r="J392" s="24">
        <f>IFERROR(VLOOKUP(Transactions[[#This Row],[Product/ Service Name]],Products[[Product/ Service Name]:[Unit Sales Price]],10,FALSE),"-")</f>
        <v>7.1999999999999993</v>
      </c>
      <c r="K392" s="27">
        <f>IFERROR(Transactions[[#This Row],[Unit Price]]*Transactions[[#This Row],[Quantity Sold]],"-")</f>
        <v>144</v>
      </c>
      <c r="L392" s="31">
        <f>IFERROR(Transactions[[#This Row],[Net of Sale]]*Assumptions!$C$1,"-")</f>
        <v>14.4</v>
      </c>
      <c r="M392" s="31">
        <f>IFERROR(Transactions[[#This Row],[Net of Sale]]*(1+Assumptions!$C$1),"-")</f>
        <v>158.4</v>
      </c>
      <c r="N392" s="33" t="s">
        <v>188</v>
      </c>
      <c r="O392" s="35" t="s">
        <v>183</v>
      </c>
      <c r="P392" s="33" t="s">
        <v>192</v>
      </c>
      <c r="Q392" s="31">
        <f>IFERROR((VLOOKUP(Transactions[[#This Row],[Product/ Service Name]],Products[[Product/ Service Name]:[Unit Sales Price]],4,FALSE))*Transactions[[#This Row],[Quantity Sold]],"-")</f>
        <v>120</v>
      </c>
      <c r="R392" s="31">
        <f>IFERROR(Transactions[[#This Row],[Net of Sale]]-Transactions[[#This Row],[COGS]],"-")</f>
        <v>24</v>
      </c>
      <c r="S392" s="31">
        <f>IFERROR(Transactions[[#This Row],[COGS]]*Assumptions!$C$1,"-")</f>
        <v>12</v>
      </c>
      <c r="T392" s="31">
        <f>IFERROR(Transactions[[#This Row],[Output VAT(Liability)]]-Transactions[[#This Row],[Input VAT (Assets)]],"-")</f>
        <v>2.4000000000000004</v>
      </c>
    </row>
    <row r="393" spans="2:20" x14ac:dyDescent="0.3">
      <c r="B393" s="55">
        <v>45868</v>
      </c>
      <c r="C393" s="50">
        <f>MONTH(Transactions[[#This Row],[Date]])</f>
        <v>7</v>
      </c>
      <c r="D393" s="50" t="s">
        <v>215</v>
      </c>
      <c r="E393" s="50" t="s">
        <v>14</v>
      </c>
      <c r="F393" s="33" t="s">
        <v>100</v>
      </c>
      <c r="G393" s="33" t="s">
        <v>106</v>
      </c>
      <c r="H393" s="33" t="s">
        <v>170</v>
      </c>
      <c r="I393" s="33">
        <v>20</v>
      </c>
      <c r="J393" s="24">
        <f>IFERROR(VLOOKUP(Transactions[[#This Row],[Product/ Service Name]],Products[[Product/ Service Name]:[Unit Sales Price]],10,FALSE),"-")</f>
        <v>7.1999999999999993</v>
      </c>
      <c r="K393" s="27">
        <f>IFERROR(Transactions[[#This Row],[Unit Price]]*Transactions[[#This Row],[Quantity Sold]],"-")</f>
        <v>144</v>
      </c>
      <c r="L393" s="31">
        <f>IFERROR(Transactions[[#This Row],[Net of Sale]]*Assumptions!$C$1,"-")</f>
        <v>14.4</v>
      </c>
      <c r="M393" s="31">
        <f>IFERROR(Transactions[[#This Row],[Net of Sale]]*(1+Assumptions!$C$1),"-")</f>
        <v>158.4</v>
      </c>
      <c r="N393" s="33" t="s">
        <v>188</v>
      </c>
      <c r="O393" s="35" t="s">
        <v>185</v>
      </c>
      <c r="P393" s="33" t="s">
        <v>192</v>
      </c>
      <c r="Q393" s="31">
        <f>IFERROR((VLOOKUP(Transactions[[#This Row],[Product/ Service Name]],Products[[Product/ Service Name]:[Unit Sales Price]],4,FALSE))*Transactions[[#This Row],[Quantity Sold]],"-")</f>
        <v>120</v>
      </c>
      <c r="R393" s="31">
        <f>IFERROR(Transactions[[#This Row],[Net of Sale]]-Transactions[[#This Row],[COGS]],"-")</f>
        <v>24</v>
      </c>
      <c r="S393" s="31">
        <f>IFERROR(Transactions[[#This Row],[COGS]]*Assumptions!$C$1,"-")</f>
        <v>12</v>
      </c>
      <c r="T393" s="31">
        <f>IFERROR(Transactions[[#This Row],[Output VAT(Liability)]]-Transactions[[#This Row],[Input VAT (Assets)]],"-")</f>
        <v>2.4000000000000004</v>
      </c>
    </row>
    <row r="394" spans="2:20" x14ac:dyDescent="0.3">
      <c r="B394" s="55">
        <v>45868</v>
      </c>
      <c r="C394" s="50">
        <f>MONTH(Transactions[[#This Row],[Date]])</f>
        <v>7</v>
      </c>
      <c r="D394" s="50" t="s">
        <v>215</v>
      </c>
      <c r="E394" s="50" t="s">
        <v>14</v>
      </c>
      <c r="F394" s="33" t="s">
        <v>101</v>
      </c>
      <c r="G394" s="33" t="s">
        <v>106</v>
      </c>
      <c r="H394" s="33" t="s">
        <v>171</v>
      </c>
      <c r="I394" s="33">
        <v>20</v>
      </c>
      <c r="J394" s="24">
        <f>IFERROR(VLOOKUP(Transactions[[#This Row],[Product/ Service Name]],Products[[Product/ Service Name]:[Unit Sales Price]],10,FALSE),"-")</f>
        <v>7.1999999999999993</v>
      </c>
      <c r="K394" s="27">
        <f>IFERROR(Transactions[[#This Row],[Unit Price]]*Transactions[[#This Row],[Quantity Sold]],"-")</f>
        <v>144</v>
      </c>
      <c r="L394" s="31">
        <f>IFERROR(Transactions[[#This Row],[Net of Sale]]*Assumptions!$C$1,"-")</f>
        <v>14.4</v>
      </c>
      <c r="M394" s="31">
        <f>IFERROR(Transactions[[#This Row],[Net of Sale]]*(1+Assumptions!$C$1),"-")</f>
        <v>158.4</v>
      </c>
      <c r="N394" s="33" t="s">
        <v>190</v>
      </c>
      <c r="O394" s="35" t="s">
        <v>181</v>
      </c>
      <c r="P394" s="33" t="s">
        <v>191</v>
      </c>
      <c r="Q394" s="31">
        <f>IFERROR((VLOOKUP(Transactions[[#This Row],[Product/ Service Name]],Products[[Product/ Service Name]:[Unit Sales Price]],4,FALSE))*Transactions[[#This Row],[Quantity Sold]],"-")</f>
        <v>120</v>
      </c>
      <c r="R394" s="31">
        <f>IFERROR(Transactions[[#This Row],[Net of Sale]]-Transactions[[#This Row],[COGS]],"-")</f>
        <v>24</v>
      </c>
      <c r="S394" s="31">
        <f>IFERROR(Transactions[[#This Row],[COGS]]*Assumptions!$C$1,"-")</f>
        <v>12</v>
      </c>
      <c r="T394" s="31">
        <f>IFERROR(Transactions[[#This Row],[Output VAT(Liability)]]-Transactions[[#This Row],[Input VAT (Assets)]],"-")</f>
        <v>2.4000000000000004</v>
      </c>
    </row>
    <row r="395" spans="2:20" x14ac:dyDescent="0.3">
      <c r="B395" s="55">
        <v>45869</v>
      </c>
      <c r="C395" s="50">
        <f>MONTH(Transactions[[#This Row],[Date]])</f>
        <v>7</v>
      </c>
      <c r="D395" s="50" t="s">
        <v>215</v>
      </c>
      <c r="E395" s="50" t="s">
        <v>14</v>
      </c>
      <c r="F395" s="33" t="s">
        <v>102</v>
      </c>
      <c r="G395" s="33" t="s">
        <v>106</v>
      </c>
      <c r="H395" s="33" t="s">
        <v>172</v>
      </c>
      <c r="I395" s="33">
        <v>20</v>
      </c>
      <c r="J395" s="24">
        <f>IFERROR(VLOOKUP(Transactions[[#This Row],[Product/ Service Name]],Products[[Product/ Service Name]:[Unit Sales Price]],10,FALSE),"-")</f>
        <v>6</v>
      </c>
      <c r="K395" s="27">
        <f>IFERROR(Transactions[[#This Row],[Unit Price]]*Transactions[[#This Row],[Quantity Sold]],"-")</f>
        <v>120</v>
      </c>
      <c r="L395" s="31">
        <f>IFERROR(Transactions[[#This Row],[Net of Sale]]*Assumptions!$C$1,"-")</f>
        <v>12</v>
      </c>
      <c r="M395" s="31">
        <f>IFERROR(Transactions[[#This Row],[Net of Sale]]*(1+Assumptions!$C$1),"-")</f>
        <v>132</v>
      </c>
      <c r="N395" s="33" t="s">
        <v>190</v>
      </c>
      <c r="O395" s="35" t="s">
        <v>183</v>
      </c>
      <c r="P395" s="33" t="s">
        <v>191</v>
      </c>
      <c r="Q395" s="31">
        <f>IFERROR((VLOOKUP(Transactions[[#This Row],[Product/ Service Name]],Products[[Product/ Service Name]:[Unit Sales Price]],4,FALSE))*Transactions[[#This Row],[Quantity Sold]],"-")</f>
        <v>100</v>
      </c>
      <c r="R395" s="31">
        <f>IFERROR(Transactions[[#This Row],[Net of Sale]]-Transactions[[#This Row],[COGS]],"-")</f>
        <v>20</v>
      </c>
      <c r="S395" s="31">
        <f>IFERROR(Transactions[[#This Row],[COGS]]*Assumptions!$C$1,"-")</f>
        <v>10</v>
      </c>
      <c r="T395" s="31">
        <f>IFERROR(Transactions[[#This Row],[Output VAT(Liability)]]-Transactions[[#This Row],[Input VAT (Assets)]],"-")</f>
        <v>2</v>
      </c>
    </row>
    <row r="396" spans="2:20" x14ac:dyDescent="0.3">
      <c r="B396" s="55">
        <v>45869</v>
      </c>
      <c r="C396" s="50">
        <f>MONTH(Transactions[[#This Row],[Date]])</f>
        <v>7</v>
      </c>
      <c r="D396" s="50" t="s">
        <v>215</v>
      </c>
      <c r="E396" s="50" t="s">
        <v>14</v>
      </c>
      <c r="F396" s="33" t="s">
        <v>103</v>
      </c>
      <c r="G396" s="33" t="s">
        <v>106</v>
      </c>
      <c r="H396" s="33" t="s">
        <v>167</v>
      </c>
      <c r="I396" s="33">
        <v>20</v>
      </c>
      <c r="J396" s="24">
        <f>IFERROR(VLOOKUP(Transactions[[#This Row],[Product/ Service Name]],Products[[Product/ Service Name]:[Unit Sales Price]],10,FALSE),"-")</f>
        <v>6</v>
      </c>
      <c r="K396" s="27">
        <f>IFERROR(Transactions[[#This Row],[Unit Price]]*Transactions[[#This Row],[Quantity Sold]],"-")</f>
        <v>120</v>
      </c>
      <c r="L396" s="31">
        <f>IFERROR(Transactions[[#This Row],[Net of Sale]]*Assumptions!$C$1,"-")</f>
        <v>12</v>
      </c>
      <c r="M396" s="31">
        <f>IFERROR(Transactions[[#This Row],[Net of Sale]]*(1+Assumptions!$C$1),"-")</f>
        <v>132</v>
      </c>
      <c r="N396" s="33" t="s">
        <v>190</v>
      </c>
      <c r="O396" s="35" t="s">
        <v>177</v>
      </c>
      <c r="P396" s="33" t="s">
        <v>191</v>
      </c>
      <c r="Q396" s="31">
        <f>IFERROR((VLOOKUP(Transactions[[#This Row],[Product/ Service Name]],Products[[Product/ Service Name]:[Unit Sales Price]],4,FALSE))*Transactions[[#This Row],[Quantity Sold]],"-")</f>
        <v>100</v>
      </c>
      <c r="R396" s="31">
        <f>IFERROR(Transactions[[#This Row],[Net of Sale]]-Transactions[[#This Row],[COGS]],"-")</f>
        <v>20</v>
      </c>
      <c r="S396" s="31">
        <f>IFERROR(Transactions[[#This Row],[COGS]]*Assumptions!$C$1,"-")</f>
        <v>10</v>
      </c>
      <c r="T396" s="31">
        <f>IFERROR(Transactions[[#This Row],[Output VAT(Liability)]]-Transactions[[#This Row],[Input VAT (Assets)]],"-")</f>
        <v>2</v>
      </c>
    </row>
    <row r="397" spans="2:20" x14ac:dyDescent="0.3">
      <c r="B397" s="55">
        <v>45869</v>
      </c>
      <c r="C397" s="50">
        <f>MONTH(Transactions[[#This Row],[Date]])</f>
        <v>7</v>
      </c>
      <c r="D397" s="50" t="s">
        <v>215</v>
      </c>
      <c r="E397" s="50" t="s">
        <v>14</v>
      </c>
      <c r="F397" s="33" t="s">
        <v>104</v>
      </c>
      <c r="G397" s="33" t="s">
        <v>106</v>
      </c>
      <c r="H397" s="33" t="s">
        <v>168</v>
      </c>
      <c r="I397" s="33">
        <v>20</v>
      </c>
      <c r="J397" s="24">
        <f>IFERROR(VLOOKUP(Transactions[[#This Row],[Product/ Service Name]],Products[[Product/ Service Name]:[Unit Sales Price]],10,FALSE),"-")</f>
        <v>6</v>
      </c>
      <c r="K397" s="27">
        <f>IFERROR(Transactions[[#This Row],[Unit Price]]*Transactions[[#This Row],[Quantity Sold]],"-")</f>
        <v>120</v>
      </c>
      <c r="L397" s="31">
        <f>IFERROR(Transactions[[#This Row],[Net of Sale]]*Assumptions!$C$1,"-")</f>
        <v>12</v>
      </c>
      <c r="M397" s="31">
        <f>IFERROR(Transactions[[#This Row],[Net of Sale]]*(1+Assumptions!$C$1),"-")</f>
        <v>132</v>
      </c>
      <c r="N397" s="33" t="s">
        <v>190</v>
      </c>
      <c r="O397" s="35" t="s">
        <v>184</v>
      </c>
      <c r="P397" s="33" t="s">
        <v>191</v>
      </c>
      <c r="Q397" s="31">
        <f>IFERROR((VLOOKUP(Transactions[[#This Row],[Product/ Service Name]],Products[[Product/ Service Name]:[Unit Sales Price]],4,FALSE))*Transactions[[#This Row],[Quantity Sold]],"-")</f>
        <v>100</v>
      </c>
      <c r="R397" s="31">
        <f>IFERROR(Transactions[[#This Row],[Net of Sale]]-Transactions[[#This Row],[COGS]],"-")</f>
        <v>20</v>
      </c>
      <c r="S397" s="31">
        <f>IFERROR(Transactions[[#This Row],[COGS]]*Assumptions!$C$1,"-")</f>
        <v>10</v>
      </c>
      <c r="T397" s="31">
        <f>IFERROR(Transactions[[#This Row],[Output VAT(Liability)]]-Transactions[[#This Row],[Input VAT (Assets)]],"-")</f>
        <v>2</v>
      </c>
    </row>
    <row r="398" spans="2:20" x14ac:dyDescent="0.3">
      <c r="B398" s="55">
        <v>45869</v>
      </c>
      <c r="C398" s="50">
        <f>MONTH(Transactions[[#This Row],[Date]])</f>
        <v>7</v>
      </c>
      <c r="D398" s="50" t="s">
        <v>215</v>
      </c>
      <c r="E398" s="50" t="s">
        <v>14</v>
      </c>
      <c r="F398" s="33" t="s">
        <v>51</v>
      </c>
      <c r="G398" s="33" t="s">
        <v>106</v>
      </c>
      <c r="H398" s="33" t="s">
        <v>169</v>
      </c>
      <c r="I398" s="33">
        <v>20</v>
      </c>
      <c r="J398" s="24">
        <f>IFERROR(VLOOKUP(Transactions[[#This Row],[Product/ Service Name]],Products[[Product/ Service Name]:[Unit Sales Price]],10,FALSE),"-")</f>
        <v>9.6</v>
      </c>
      <c r="K398" s="27">
        <f>IFERROR(Transactions[[#This Row],[Unit Price]]*Transactions[[#This Row],[Quantity Sold]],"-")</f>
        <v>192</v>
      </c>
      <c r="L398" s="31">
        <f>IFERROR(Transactions[[#This Row],[Net of Sale]]*Assumptions!$C$1,"-")</f>
        <v>19.200000000000003</v>
      </c>
      <c r="M398" s="31">
        <f>IFERROR(Transactions[[#This Row],[Net of Sale]]*(1+Assumptions!$C$1),"-")</f>
        <v>211.20000000000002</v>
      </c>
      <c r="N398" s="33" t="s">
        <v>190</v>
      </c>
      <c r="O398" s="35" t="s">
        <v>178</v>
      </c>
      <c r="P398" s="33" t="s">
        <v>191</v>
      </c>
      <c r="Q398" s="31">
        <f>IFERROR((VLOOKUP(Transactions[[#This Row],[Product/ Service Name]],Products[[Product/ Service Name]:[Unit Sales Price]],4,FALSE))*Transactions[[#This Row],[Quantity Sold]],"-")</f>
        <v>160</v>
      </c>
      <c r="R398" s="31">
        <f>IFERROR(Transactions[[#This Row],[Net of Sale]]-Transactions[[#This Row],[COGS]],"-")</f>
        <v>32</v>
      </c>
      <c r="S398" s="31">
        <f>IFERROR(Transactions[[#This Row],[COGS]]*Assumptions!$C$1,"-")</f>
        <v>16</v>
      </c>
      <c r="T398" s="31">
        <f>IFERROR(Transactions[[#This Row],[Output VAT(Liability)]]-Transactions[[#This Row],[Input VAT (Assets)]],"-")</f>
        <v>3.2000000000000028</v>
      </c>
    </row>
    <row r="399" spans="2:20" x14ac:dyDescent="0.3">
      <c r="B399" s="55">
        <v>45870</v>
      </c>
      <c r="C399" s="50">
        <f>MONTH(Transactions[[#This Row],[Date]])</f>
        <v>8</v>
      </c>
      <c r="D399" s="50" t="s">
        <v>215</v>
      </c>
      <c r="E399" s="50" t="s">
        <v>14</v>
      </c>
      <c r="F399" s="33" t="s">
        <v>52</v>
      </c>
      <c r="G399" s="33" t="s">
        <v>106</v>
      </c>
      <c r="H399" s="33" t="s">
        <v>170</v>
      </c>
      <c r="I399" s="33">
        <v>20</v>
      </c>
      <c r="J399" s="24">
        <f>IFERROR(VLOOKUP(Transactions[[#This Row],[Product/ Service Name]],Products[[Product/ Service Name]:[Unit Sales Price]],10,FALSE),"-")</f>
        <v>10.799999999999999</v>
      </c>
      <c r="K399" s="27">
        <f>IFERROR(Transactions[[#This Row],[Unit Price]]*Transactions[[#This Row],[Quantity Sold]],"-")</f>
        <v>215.99999999999997</v>
      </c>
      <c r="L399" s="31">
        <f>IFERROR(Transactions[[#This Row],[Net of Sale]]*Assumptions!$C$1,"-")</f>
        <v>21.599999999999998</v>
      </c>
      <c r="M399" s="31">
        <f>IFERROR(Transactions[[#This Row],[Net of Sale]]*(1+Assumptions!$C$1),"-")</f>
        <v>237.6</v>
      </c>
      <c r="N399" s="33" t="s">
        <v>190</v>
      </c>
      <c r="O399" s="35" t="s">
        <v>183</v>
      </c>
      <c r="P399" s="33" t="s">
        <v>192</v>
      </c>
      <c r="Q399" s="31">
        <f>IFERROR((VLOOKUP(Transactions[[#This Row],[Product/ Service Name]],Products[[Product/ Service Name]:[Unit Sales Price]],4,FALSE))*Transactions[[#This Row],[Quantity Sold]],"-")</f>
        <v>180</v>
      </c>
      <c r="R399" s="31">
        <f>IFERROR(Transactions[[#This Row],[Net of Sale]]-Transactions[[#This Row],[COGS]],"-")</f>
        <v>35.999999999999972</v>
      </c>
      <c r="S399" s="31">
        <f>IFERROR(Transactions[[#This Row],[COGS]]*Assumptions!$C$1,"-")</f>
        <v>18</v>
      </c>
      <c r="T399" s="31">
        <f>IFERROR(Transactions[[#This Row],[Output VAT(Liability)]]-Transactions[[#This Row],[Input VAT (Assets)]],"-")</f>
        <v>3.5999999999999979</v>
      </c>
    </row>
    <row r="400" spans="2:20" x14ac:dyDescent="0.3">
      <c r="B400" s="55">
        <v>45870</v>
      </c>
      <c r="C400" s="50">
        <f>MONTH(Transactions[[#This Row],[Date]])</f>
        <v>8</v>
      </c>
      <c r="D400" s="50" t="s">
        <v>215</v>
      </c>
      <c r="E400" s="50" t="s">
        <v>14</v>
      </c>
      <c r="F400" s="33" t="s">
        <v>53</v>
      </c>
      <c r="G400" s="33" t="s">
        <v>106</v>
      </c>
      <c r="H400" s="33" t="s">
        <v>171</v>
      </c>
      <c r="I400" s="33">
        <v>20</v>
      </c>
      <c r="J400" s="24">
        <f>IFERROR(VLOOKUP(Transactions[[#This Row],[Product/ Service Name]],Products[[Product/ Service Name]:[Unit Sales Price]],10,FALSE),"-")</f>
        <v>18</v>
      </c>
      <c r="K400" s="27">
        <f>IFERROR(Transactions[[#This Row],[Unit Price]]*Transactions[[#This Row],[Quantity Sold]],"-")</f>
        <v>360</v>
      </c>
      <c r="L400" s="31">
        <f>IFERROR(Transactions[[#This Row],[Net of Sale]]*Assumptions!$C$1,"-")</f>
        <v>36</v>
      </c>
      <c r="M400" s="31">
        <f>IFERROR(Transactions[[#This Row],[Net of Sale]]*(1+Assumptions!$C$1),"-")</f>
        <v>396.00000000000006</v>
      </c>
      <c r="N400" s="33" t="s">
        <v>189</v>
      </c>
      <c r="O400" s="35" t="s">
        <v>179</v>
      </c>
      <c r="P400" s="33" t="s">
        <v>192</v>
      </c>
      <c r="Q400" s="31">
        <f>IFERROR((VLOOKUP(Transactions[[#This Row],[Product/ Service Name]],Products[[Product/ Service Name]:[Unit Sales Price]],4,FALSE))*Transactions[[#This Row],[Quantity Sold]],"-")</f>
        <v>300</v>
      </c>
      <c r="R400" s="31">
        <f>IFERROR(Transactions[[#This Row],[Net of Sale]]-Transactions[[#This Row],[COGS]],"-")</f>
        <v>60</v>
      </c>
      <c r="S400" s="31">
        <f>IFERROR(Transactions[[#This Row],[COGS]]*Assumptions!$C$1,"-")</f>
        <v>30</v>
      </c>
      <c r="T400" s="31">
        <f>IFERROR(Transactions[[#This Row],[Output VAT(Liability)]]-Transactions[[#This Row],[Input VAT (Assets)]],"-")</f>
        <v>6</v>
      </c>
    </row>
    <row r="401" spans="2:20" x14ac:dyDescent="0.3">
      <c r="B401" s="55">
        <v>45870</v>
      </c>
      <c r="C401" s="50">
        <f>MONTH(Transactions[[#This Row],[Date]])</f>
        <v>8</v>
      </c>
      <c r="D401" s="50" t="s">
        <v>215</v>
      </c>
      <c r="E401" s="50" t="s">
        <v>14</v>
      </c>
      <c r="F401" s="33" t="s">
        <v>54</v>
      </c>
      <c r="G401" s="33" t="s">
        <v>106</v>
      </c>
      <c r="H401" s="33" t="s">
        <v>172</v>
      </c>
      <c r="I401" s="33">
        <v>20</v>
      </c>
      <c r="J401" s="24">
        <f>IFERROR(VLOOKUP(Transactions[[#This Row],[Product/ Service Name]],Products[[Product/ Service Name]:[Unit Sales Price]],10,FALSE),"-")</f>
        <v>36</v>
      </c>
      <c r="K401" s="27">
        <f>IFERROR(Transactions[[#This Row],[Unit Price]]*Transactions[[#This Row],[Quantity Sold]],"-")</f>
        <v>720</v>
      </c>
      <c r="L401" s="31">
        <f>IFERROR(Transactions[[#This Row],[Net of Sale]]*Assumptions!$C$1,"-")</f>
        <v>72</v>
      </c>
      <c r="M401" s="31">
        <f>IFERROR(Transactions[[#This Row],[Net of Sale]]*(1+Assumptions!$C$1),"-")</f>
        <v>792.00000000000011</v>
      </c>
      <c r="N401" s="33" t="s">
        <v>190</v>
      </c>
      <c r="O401" s="35" t="s">
        <v>182</v>
      </c>
      <c r="P401" s="33" t="s">
        <v>191</v>
      </c>
      <c r="Q401" s="31">
        <f>IFERROR((VLOOKUP(Transactions[[#This Row],[Product/ Service Name]],Products[[Product/ Service Name]:[Unit Sales Price]],4,FALSE))*Transactions[[#This Row],[Quantity Sold]],"-")</f>
        <v>600</v>
      </c>
      <c r="R401" s="31">
        <f>IFERROR(Transactions[[#This Row],[Net of Sale]]-Transactions[[#This Row],[COGS]],"-")</f>
        <v>120</v>
      </c>
      <c r="S401" s="31">
        <f>IFERROR(Transactions[[#This Row],[COGS]]*Assumptions!$C$1,"-")</f>
        <v>60</v>
      </c>
      <c r="T401" s="31">
        <f>IFERROR(Transactions[[#This Row],[Output VAT(Liability)]]-Transactions[[#This Row],[Input VAT (Assets)]],"-")</f>
        <v>12</v>
      </c>
    </row>
    <row r="402" spans="2:20" x14ac:dyDescent="0.3">
      <c r="B402" s="55">
        <v>45871</v>
      </c>
      <c r="C402" s="50">
        <f>MONTH(Transactions[[#This Row],[Date]])</f>
        <v>8</v>
      </c>
      <c r="D402" s="50" t="s">
        <v>215</v>
      </c>
      <c r="E402" s="50" t="s">
        <v>14</v>
      </c>
      <c r="F402" s="33" t="s">
        <v>55</v>
      </c>
      <c r="G402" s="33" t="s">
        <v>106</v>
      </c>
      <c r="H402" s="33" t="s">
        <v>167</v>
      </c>
      <c r="I402" s="33">
        <v>20</v>
      </c>
      <c r="J402" s="24">
        <f>IFERROR(VLOOKUP(Transactions[[#This Row],[Product/ Service Name]],Products[[Product/ Service Name]:[Unit Sales Price]],10,FALSE),"-")</f>
        <v>16.8</v>
      </c>
      <c r="K402" s="27">
        <f>IFERROR(Transactions[[#This Row],[Unit Price]]*Transactions[[#This Row],[Quantity Sold]],"-")</f>
        <v>336</v>
      </c>
      <c r="L402" s="31">
        <f>IFERROR(Transactions[[#This Row],[Net of Sale]]*Assumptions!$C$1,"-")</f>
        <v>33.6</v>
      </c>
      <c r="M402" s="31">
        <f>IFERROR(Transactions[[#This Row],[Net of Sale]]*(1+Assumptions!$C$1),"-")</f>
        <v>369.6</v>
      </c>
      <c r="N402" s="33" t="s">
        <v>186</v>
      </c>
      <c r="O402" s="35" t="s">
        <v>180</v>
      </c>
      <c r="P402" s="33" t="s">
        <v>191</v>
      </c>
      <c r="Q402" s="31">
        <f>IFERROR((VLOOKUP(Transactions[[#This Row],[Product/ Service Name]],Products[[Product/ Service Name]:[Unit Sales Price]],4,FALSE))*Transactions[[#This Row],[Quantity Sold]],"-")</f>
        <v>280</v>
      </c>
      <c r="R402" s="31">
        <f>IFERROR(Transactions[[#This Row],[Net of Sale]]-Transactions[[#This Row],[COGS]],"-")</f>
        <v>56</v>
      </c>
      <c r="S402" s="31">
        <f>IFERROR(Transactions[[#This Row],[COGS]]*Assumptions!$C$1,"-")</f>
        <v>28</v>
      </c>
      <c r="T402" s="31">
        <f>IFERROR(Transactions[[#This Row],[Output VAT(Liability)]]-Transactions[[#This Row],[Input VAT (Assets)]],"-")</f>
        <v>5.6000000000000014</v>
      </c>
    </row>
    <row r="403" spans="2:20" x14ac:dyDescent="0.3">
      <c r="B403" s="55">
        <v>45871</v>
      </c>
      <c r="C403" s="50">
        <f>MONTH(Transactions[[#This Row],[Date]])</f>
        <v>8</v>
      </c>
      <c r="D403" s="50" t="s">
        <v>215</v>
      </c>
      <c r="E403" s="50" t="s">
        <v>14</v>
      </c>
      <c r="F403" s="33" t="s">
        <v>56</v>
      </c>
      <c r="G403" s="33" t="s">
        <v>106</v>
      </c>
      <c r="H403" s="33" t="s">
        <v>168</v>
      </c>
      <c r="I403" s="33">
        <v>20</v>
      </c>
      <c r="J403" s="24">
        <f>IFERROR(VLOOKUP(Transactions[[#This Row],[Product/ Service Name]],Products[[Product/ Service Name]:[Unit Sales Price]],10,FALSE),"-")</f>
        <v>72</v>
      </c>
      <c r="K403" s="27">
        <f>IFERROR(Transactions[[#This Row],[Unit Price]]*Transactions[[#This Row],[Quantity Sold]],"-")</f>
        <v>1440</v>
      </c>
      <c r="L403" s="31">
        <f>IFERROR(Transactions[[#This Row],[Net of Sale]]*Assumptions!$C$1,"-")</f>
        <v>144</v>
      </c>
      <c r="M403" s="31">
        <f>IFERROR(Transactions[[#This Row],[Net of Sale]]*(1+Assumptions!$C$1),"-")</f>
        <v>1584.0000000000002</v>
      </c>
      <c r="N403" s="33" t="s">
        <v>186</v>
      </c>
      <c r="O403" s="35" t="s">
        <v>181</v>
      </c>
      <c r="P403" s="33" t="s">
        <v>191</v>
      </c>
      <c r="Q403" s="31">
        <f>IFERROR((VLOOKUP(Transactions[[#This Row],[Product/ Service Name]],Products[[Product/ Service Name]:[Unit Sales Price]],4,FALSE))*Transactions[[#This Row],[Quantity Sold]],"-")</f>
        <v>1200</v>
      </c>
      <c r="R403" s="31">
        <f>IFERROR(Transactions[[#This Row],[Net of Sale]]-Transactions[[#This Row],[COGS]],"-")</f>
        <v>240</v>
      </c>
      <c r="S403" s="31">
        <f>IFERROR(Transactions[[#This Row],[COGS]]*Assumptions!$C$1,"-")</f>
        <v>120</v>
      </c>
      <c r="T403" s="31">
        <f>IFERROR(Transactions[[#This Row],[Output VAT(Liability)]]-Transactions[[#This Row],[Input VAT (Assets)]],"-")</f>
        <v>24</v>
      </c>
    </row>
    <row r="404" spans="2:20" x14ac:dyDescent="0.3">
      <c r="B404" s="55">
        <v>45872</v>
      </c>
      <c r="C404" s="50">
        <f>MONTH(Transactions[[#This Row],[Date]])</f>
        <v>8</v>
      </c>
      <c r="D404" s="50" t="s">
        <v>215</v>
      </c>
      <c r="E404" s="50" t="s">
        <v>14</v>
      </c>
      <c r="F404" s="33" t="s">
        <v>57</v>
      </c>
      <c r="G404" s="33" t="s">
        <v>106</v>
      </c>
      <c r="H404" s="33" t="s">
        <v>169</v>
      </c>
      <c r="I404" s="33">
        <v>20</v>
      </c>
      <c r="J404" s="24">
        <f>IFERROR(VLOOKUP(Transactions[[#This Row],[Product/ Service Name]],Products[[Product/ Service Name]:[Unit Sales Price]],10,FALSE),"-")</f>
        <v>15.6</v>
      </c>
      <c r="K404" s="27">
        <f>IFERROR(Transactions[[#This Row],[Unit Price]]*Transactions[[#This Row],[Quantity Sold]],"-")</f>
        <v>312</v>
      </c>
      <c r="L404" s="31">
        <f>IFERROR(Transactions[[#This Row],[Net of Sale]]*Assumptions!$C$1,"-")</f>
        <v>31.200000000000003</v>
      </c>
      <c r="M404" s="31">
        <f>IFERROR(Transactions[[#This Row],[Net of Sale]]*(1+Assumptions!$C$1),"-")</f>
        <v>343.20000000000005</v>
      </c>
      <c r="N404" s="33" t="s">
        <v>186</v>
      </c>
      <c r="O404" s="35" t="s">
        <v>185</v>
      </c>
      <c r="P404" s="33" t="s">
        <v>191</v>
      </c>
      <c r="Q404" s="31">
        <f>IFERROR((VLOOKUP(Transactions[[#This Row],[Product/ Service Name]],Products[[Product/ Service Name]:[Unit Sales Price]],4,FALSE))*Transactions[[#This Row],[Quantity Sold]],"-")</f>
        <v>260</v>
      </c>
      <c r="R404" s="31">
        <f>IFERROR(Transactions[[#This Row],[Net of Sale]]-Transactions[[#This Row],[COGS]],"-")</f>
        <v>52</v>
      </c>
      <c r="S404" s="31">
        <f>IFERROR(Transactions[[#This Row],[COGS]]*Assumptions!$C$1,"-")</f>
        <v>26</v>
      </c>
      <c r="T404" s="31">
        <f>IFERROR(Transactions[[#This Row],[Output VAT(Liability)]]-Transactions[[#This Row],[Input VAT (Assets)]],"-")</f>
        <v>5.2000000000000028</v>
      </c>
    </row>
    <row r="405" spans="2:20" x14ac:dyDescent="0.3">
      <c r="B405" s="55">
        <v>45872</v>
      </c>
      <c r="C405" s="50">
        <f>MONTH(Transactions[[#This Row],[Date]])</f>
        <v>8</v>
      </c>
      <c r="D405" s="50" t="s">
        <v>215</v>
      </c>
      <c r="E405" s="50" t="s">
        <v>14</v>
      </c>
      <c r="F405" s="33" t="s">
        <v>58</v>
      </c>
      <c r="G405" s="33" t="s">
        <v>106</v>
      </c>
      <c r="H405" s="33" t="s">
        <v>170</v>
      </c>
      <c r="I405" s="33">
        <v>20</v>
      </c>
      <c r="J405" s="24">
        <f>IFERROR(VLOOKUP(Transactions[[#This Row],[Product/ Service Name]],Products[[Product/ Service Name]:[Unit Sales Price]],10,FALSE),"-")</f>
        <v>48</v>
      </c>
      <c r="K405" s="27">
        <f>IFERROR(Transactions[[#This Row],[Unit Price]]*Transactions[[#This Row],[Quantity Sold]],"-")</f>
        <v>960</v>
      </c>
      <c r="L405" s="31">
        <f>IFERROR(Transactions[[#This Row],[Net of Sale]]*Assumptions!$C$1,"-")</f>
        <v>96</v>
      </c>
      <c r="M405" s="31">
        <f>IFERROR(Transactions[[#This Row],[Net of Sale]]*(1+Assumptions!$C$1),"-")</f>
        <v>1056</v>
      </c>
      <c r="N405" s="33" t="s">
        <v>187</v>
      </c>
      <c r="O405" s="35" t="s">
        <v>177</v>
      </c>
      <c r="P405" s="33" t="s">
        <v>191</v>
      </c>
      <c r="Q405" s="31">
        <f>IFERROR((VLOOKUP(Transactions[[#This Row],[Product/ Service Name]],Products[[Product/ Service Name]:[Unit Sales Price]],4,FALSE))*Transactions[[#This Row],[Quantity Sold]],"-")</f>
        <v>800</v>
      </c>
      <c r="R405" s="31">
        <f>IFERROR(Transactions[[#This Row],[Net of Sale]]-Transactions[[#This Row],[COGS]],"-")</f>
        <v>160</v>
      </c>
      <c r="S405" s="31">
        <f>IFERROR(Transactions[[#This Row],[COGS]]*Assumptions!$C$1,"-")</f>
        <v>80</v>
      </c>
      <c r="T405" s="31">
        <f>IFERROR(Transactions[[#This Row],[Output VAT(Liability)]]-Transactions[[#This Row],[Input VAT (Assets)]],"-")</f>
        <v>16</v>
      </c>
    </row>
    <row r="406" spans="2:20" x14ac:dyDescent="0.3">
      <c r="B406" s="55">
        <v>45873</v>
      </c>
      <c r="C406" s="50">
        <f>MONTH(Transactions[[#This Row],[Date]])</f>
        <v>8</v>
      </c>
      <c r="D406" s="50" t="s">
        <v>215</v>
      </c>
      <c r="E406" s="50" t="s">
        <v>14</v>
      </c>
      <c r="F406" s="33" t="s">
        <v>59</v>
      </c>
      <c r="G406" s="33" t="s">
        <v>106</v>
      </c>
      <c r="H406" s="33" t="s">
        <v>171</v>
      </c>
      <c r="I406" s="33">
        <v>20</v>
      </c>
      <c r="J406" s="24">
        <f>IFERROR(VLOOKUP(Transactions[[#This Row],[Product/ Service Name]],Products[[Product/ Service Name]:[Unit Sales Price]],10,FALSE),"-")</f>
        <v>18</v>
      </c>
      <c r="K406" s="27">
        <f>IFERROR(Transactions[[#This Row],[Unit Price]]*Transactions[[#This Row],[Quantity Sold]],"-")</f>
        <v>360</v>
      </c>
      <c r="L406" s="31">
        <f>IFERROR(Transactions[[#This Row],[Net of Sale]]*Assumptions!$C$1,"-")</f>
        <v>36</v>
      </c>
      <c r="M406" s="31">
        <f>IFERROR(Transactions[[#This Row],[Net of Sale]]*(1+Assumptions!$C$1),"-")</f>
        <v>396.00000000000006</v>
      </c>
      <c r="N406" s="33" t="s">
        <v>187</v>
      </c>
      <c r="O406" s="35" t="s">
        <v>179</v>
      </c>
      <c r="P406" s="33" t="s">
        <v>192</v>
      </c>
      <c r="Q406" s="31">
        <f>IFERROR((VLOOKUP(Transactions[[#This Row],[Product/ Service Name]],Products[[Product/ Service Name]:[Unit Sales Price]],4,FALSE))*Transactions[[#This Row],[Quantity Sold]],"-")</f>
        <v>300</v>
      </c>
      <c r="R406" s="31">
        <f>IFERROR(Transactions[[#This Row],[Net of Sale]]-Transactions[[#This Row],[COGS]],"-")</f>
        <v>60</v>
      </c>
      <c r="S406" s="31">
        <f>IFERROR(Transactions[[#This Row],[COGS]]*Assumptions!$C$1,"-")</f>
        <v>30</v>
      </c>
      <c r="T406" s="31">
        <f>IFERROR(Transactions[[#This Row],[Output VAT(Liability)]]-Transactions[[#This Row],[Input VAT (Assets)]],"-")</f>
        <v>6</v>
      </c>
    </row>
    <row r="407" spans="2:20" x14ac:dyDescent="0.3">
      <c r="B407" s="55">
        <v>45873</v>
      </c>
      <c r="C407" s="50">
        <f>MONTH(Transactions[[#This Row],[Date]])</f>
        <v>8</v>
      </c>
      <c r="D407" s="50" t="s">
        <v>215</v>
      </c>
      <c r="E407" s="50" t="s">
        <v>14</v>
      </c>
      <c r="F407" s="33" t="s">
        <v>60</v>
      </c>
      <c r="G407" s="33" t="s">
        <v>106</v>
      </c>
      <c r="H407" s="33" t="s">
        <v>172</v>
      </c>
      <c r="I407" s="33">
        <v>20</v>
      </c>
      <c r="J407" s="24">
        <f>IFERROR(VLOOKUP(Transactions[[#This Row],[Product/ Service Name]],Products[[Product/ Service Name]:[Unit Sales Price]],10,FALSE),"-")</f>
        <v>72</v>
      </c>
      <c r="K407" s="27">
        <f>IFERROR(Transactions[[#This Row],[Unit Price]]*Transactions[[#This Row],[Quantity Sold]],"-")</f>
        <v>1440</v>
      </c>
      <c r="L407" s="31">
        <f>IFERROR(Transactions[[#This Row],[Net of Sale]]*Assumptions!$C$1,"-")</f>
        <v>144</v>
      </c>
      <c r="M407" s="31">
        <f>IFERROR(Transactions[[#This Row],[Net of Sale]]*(1+Assumptions!$C$1),"-")</f>
        <v>1584.0000000000002</v>
      </c>
      <c r="N407" s="33" t="s">
        <v>188</v>
      </c>
      <c r="O407" s="35" t="s">
        <v>180</v>
      </c>
      <c r="P407" s="33" t="s">
        <v>192</v>
      </c>
      <c r="Q407" s="31">
        <f>IFERROR((VLOOKUP(Transactions[[#This Row],[Product/ Service Name]],Products[[Product/ Service Name]:[Unit Sales Price]],4,FALSE))*Transactions[[#This Row],[Quantity Sold]],"-")</f>
        <v>1200</v>
      </c>
      <c r="R407" s="31">
        <f>IFERROR(Transactions[[#This Row],[Net of Sale]]-Transactions[[#This Row],[COGS]],"-")</f>
        <v>240</v>
      </c>
      <c r="S407" s="31">
        <f>IFERROR(Transactions[[#This Row],[COGS]]*Assumptions!$C$1,"-")</f>
        <v>120</v>
      </c>
      <c r="T407" s="31">
        <f>IFERROR(Transactions[[#This Row],[Output VAT(Liability)]]-Transactions[[#This Row],[Input VAT (Assets)]],"-")</f>
        <v>24</v>
      </c>
    </row>
    <row r="408" spans="2:20" x14ac:dyDescent="0.3">
      <c r="B408" s="55">
        <v>45873</v>
      </c>
      <c r="C408" s="50">
        <f>MONTH(Transactions[[#This Row],[Date]])</f>
        <v>8</v>
      </c>
      <c r="D408" s="50" t="s">
        <v>215</v>
      </c>
      <c r="E408" s="50" t="s">
        <v>14</v>
      </c>
      <c r="F408" s="33" t="s">
        <v>61</v>
      </c>
      <c r="G408" s="33" t="s">
        <v>106</v>
      </c>
      <c r="H408" s="33" t="s">
        <v>167</v>
      </c>
      <c r="I408" s="33">
        <v>20</v>
      </c>
      <c r="J408" s="24">
        <f>IFERROR(VLOOKUP(Transactions[[#This Row],[Product/ Service Name]],Products[[Product/ Service Name]:[Unit Sales Price]],10,FALSE),"-")</f>
        <v>16.8</v>
      </c>
      <c r="K408" s="27">
        <f>IFERROR(Transactions[[#This Row],[Unit Price]]*Transactions[[#This Row],[Quantity Sold]],"-")</f>
        <v>336</v>
      </c>
      <c r="L408" s="31">
        <f>IFERROR(Transactions[[#This Row],[Net of Sale]]*Assumptions!$C$1,"-")</f>
        <v>33.6</v>
      </c>
      <c r="M408" s="31">
        <f>IFERROR(Transactions[[#This Row],[Net of Sale]]*(1+Assumptions!$C$1),"-")</f>
        <v>369.6</v>
      </c>
      <c r="N408" s="33" t="s">
        <v>189</v>
      </c>
      <c r="O408" s="35" t="s">
        <v>185</v>
      </c>
      <c r="P408" s="33" t="s">
        <v>191</v>
      </c>
      <c r="Q408" s="31">
        <f>IFERROR((VLOOKUP(Transactions[[#This Row],[Product/ Service Name]],Products[[Product/ Service Name]:[Unit Sales Price]],4,FALSE))*Transactions[[#This Row],[Quantity Sold]],"-")</f>
        <v>280</v>
      </c>
      <c r="R408" s="31">
        <f>IFERROR(Transactions[[#This Row],[Net of Sale]]-Transactions[[#This Row],[COGS]],"-")</f>
        <v>56</v>
      </c>
      <c r="S408" s="31">
        <f>IFERROR(Transactions[[#This Row],[COGS]]*Assumptions!$C$1,"-")</f>
        <v>28</v>
      </c>
      <c r="T408" s="31">
        <f>IFERROR(Transactions[[#This Row],[Output VAT(Liability)]]-Transactions[[#This Row],[Input VAT (Assets)]],"-")</f>
        <v>5.6000000000000014</v>
      </c>
    </row>
    <row r="409" spans="2:20" x14ac:dyDescent="0.3">
      <c r="B409" s="55">
        <v>45874</v>
      </c>
      <c r="C409" s="50">
        <f>MONTH(Transactions[[#This Row],[Date]])</f>
        <v>8</v>
      </c>
      <c r="D409" s="50" t="s">
        <v>215</v>
      </c>
      <c r="E409" s="50" t="s">
        <v>14</v>
      </c>
      <c r="F409" s="33" t="s">
        <v>62</v>
      </c>
      <c r="G409" s="33" t="s">
        <v>106</v>
      </c>
      <c r="H409" s="33" t="s">
        <v>168</v>
      </c>
      <c r="I409" s="33">
        <v>20</v>
      </c>
      <c r="J409" s="24">
        <f>IFERROR(VLOOKUP(Transactions[[#This Row],[Product/ Service Name]],Products[[Product/ Service Name]:[Unit Sales Price]],10,FALSE),"-")</f>
        <v>18</v>
      </c>
      <c r="K409" s="27">
        <f>IFERROR(Transactions[[#This Row],[Unit Price]]*Transactions[[#This Row],[Quantity Sold]],"-")</f>
        <v>360</v>
      </c>
      <c r="L409" s="31">
        <f>IFERROR(Transactions[[#This Row],[Net of Sale]]*Assumptions!$C$1,"-")</f>
        <v>36</v>
      </c>
      <c r="M409" s="31">
        <f>IFERROR(Transactions[[#This Row],[Net of Sale]]*(1+Assumptions!$C$1),"-")</f>
        <v>396.00000000000006</v>
      </c>
      <c r="N409" s="33" t="s">
        <v>188</v>
      </c>
      <c r="O409" s="35" t="s">
        <v>185</v>
      </c>
      <c r="P409" s="33" t="s">
        <v>191</v>
      </c>
      <c r="Q409" s="31">
        <f>IFERROR((VLOOKUP(Transactions[[#This Row],[Product/ Service Name]],Products[[Product/ Service Name]:[Unit Sales Price]],4,FALSE))*Transactions[[#This Row],[Quantity Sold]],"-")</f>
        <v>300</v>
      </c>
      <c r="R409" s="31">
        <f>IFERROR(Transactions[[#This Row],[Net of Sale]]-Transactions[[#This Row],[COGS]],"-")</f>
        <v>60</v>
      </c>
      <c r="S409" s="31">
        <f>IFERROR(Transactions[[#This Row],[COGS]]*Assumptions!$C$1,"-")</f>
        <v>30</v>
      </c>
      <c r="T409" s="31">
        <f>IFERROR(Transactions[[#This Row],[Output VAT(Liability)]]-Transactions[[#This Row],[Input VAT (Assets)]],"-")</f>
        <v>6</v>
      </c>
    </row>
    <row r="410" spans="2:20" x14ac:dyDescent="0.3">
      <c r="B410" s="55">
        <v>45876</v>
      </c>
      <c r="C410" s="50">
        <f>MONTH(Transactions[[#This Row],[Date]])</f>
        <v>8</v>
      </c>
      <c r="D410" s="50" t="s">
        <v>215</v>
      </c>
      <c r="E410" s="50" t="s">
        <v>14</v>
      </c>
      <c r="F410" s="33" t="s">
        <v>63</v>
      </c>
      <c r="G410" s="33" t="s">
        <v>106</v>
      </c>
      <c r="H410" s="33" t="s">
        <v>169</v>
      </c>
      <c r="I410" s="33">
        <v>20</v>
      </c>
      <c r="J410" s="24">
        <f>IFERROR(VLOOKUP(Transactions[[#This Row],[Product/ Service Name]],Products[[Product/ Service Name]:[Unit Sales Price]],10,FALSE),"-")</f>
        <v>4.8</v>
      </c>
      <c r="K410" s="27">
        <f>IFERROR(Transactions[[#This Row],[Unit Price]]*Transactions[[#This Row],[Quantity Sold]],"-")</f>
        <v>96</v>
      </c>
      <c r="L410" s="31">
        <f>IFERROR(Transactions[[#This Row],[Net of Sale]]*Assumptions!$C$1,"-")</f>
        <v>9.6000000000000014</v>
      </c>
      <c r="M410" s="31">
        <f>IFERROR(Transactions[[#This Row],[Net of Sale]]*(1+Assumptions!$C$1),"-")</f>
        <v>105.60000000000001</v>
      </c>
      <c r="N410" s="33" t="s">
        <v>188</v>
      </c>
      <c r="O410" s="35" t="s">
        <v>181</v>
      </c>
      <c r="P410" s="33" t="s">
        <v>191</v>
      </c>
      <c r="Q410" s="31">
        <f>IFERROR((VLOOKUP(Transactions[[#This Row],[Product/ Service Name]],Products[[Product/ Service Name]:[Unit Sales Price]],4,FALSE))*Transactions[[#This Row],[Quantity Sold]],"-")</f>
        <v>80</v>
      </c>
      <c r="R410" s="31">
        <f>IFERROR(Transactions[[#This Row],[Net of Sale]]-Transactions[[#This Row],[COGS]],"-")</f>
        <v>16</v>
      </c>
      <c r="S410" s="31">
        <f>IFERROR(Transactions[[#This Row],[COGS]]*Assumptions!$C$1,"-")</f>
        <v>8</v>
      </c>
      <c r="T410" s="31">
        <f>IFERROR(Transactions[[#This Row],[Output VAT(Liability)]]-Transactions[[#This Row],[Input VAT (Assets)]],"-")</f>
        <v>1.6000000000000014</v>
      </c>
    </row>
    <row r="411" spans="2:20" x14ac:dyDescent="0.3">
      <c r="B411" s="55">
        <v>45876</v>
      </c>
      <c r="C411" s="50">
        <f>MONTH(Transactions[[#This Row],[Date]])</f>
        <v>8</v>
      </c>
      <c r="D411" s="50" t="s">
        <v>215</v>
      </c>
      <c r="E411" s="50" t="s">
        <v>13</v>
      </c>
      <c r="F411" s="33" t="s">
        <v>87</v>
      </c>
      <c r="G411" s="33" t="s">
        <v>106</v>
      </c>
      <c r="H411" s="33" t="s">
        <v>170</v>
      </c>
      <c r="I411" s="33">
        <v>20</v>
      </c>
      <c r="J411" s="24">
        <f>IFERROR(VLOOKUP(Transactions[[#This Row],[Product/ Service Name]],Products[[Product/ Service Name]:[Unit Sales Price]],10,FALSE),"-")</f>
        <v>60</v>
      </c>
      <c r="K411" s="27">
        <f>IFERROR(Transactions[[#This Row],[Unit Price]]*Transactions[[#This Row],[Quantity Sold]],"-")</f>
        <v>1200</v>
      </c>
      <c r="L411" s="31">
        <f>IFERROR(Transactions[[#This Row],[Net of Sale]]*Assumptions!$C$1,"-")</f>
        <v>120</v>
      </c>
      <c r="M411" s="31">
        <f>IFERROR(Transactions[[#This Row],[Net of Sale]]*(1+Assumptions!$C$1),"-")</f>
        <v>1320</v>
      </c>
      <c r="N411" s="33" t="s">
        <v>188</v>
      </c>
      <c r="O411" s="35" t="s">
        <v>182</v>
      </c>
      <c r="P411" s="33" t="s">
        <v>191</v>
      </c>
      <c r="Q411" s="31">
        <f>IFERROR((VLOOKUP(Transactions[[#This Row],[Product/ Service Name]],Products[[Product/ Service Name]:[Unit Sales Price]],4,FALSE))*Transactions[[#This Row],[Quantity Sold]],"-")</f>
        <v>1000</v>
      </c>
      <c r="R411" s="31">
        <f>IFERROR(Transactions[[#This Row],[Net of Sale]]-Transactions[[#This Row],[COGS]],"-")</f>
        <v>200</v>
      </c>
      <c r="S411" s="31">
        <f>IFERROR(Transactions[[#This Row],[COGS]]*Assumptions!$C$1,"-")</f>
        <v>100</v>
      </c>
      <c r="T411" s="31">
        <f>IFERROR(Transactions[[#This Row],[Output VAT(Liability)]]-Transactions[[#This Row],[Input VAT (Assets)]],"-")</f>
        <v>20</v>
      </c>
    </row>
    <row r="412" spans="2:20" x14ac:dyDescent="0.3">
      <c r="B412" s="55">
        <v>45876</v>
      </c>
      <c r="C412" s="50">
        <f>MONTH(Transactions[[#This Row],[Date]])</f>
        <v>8</v>
      </c>
      <c r="D412" s="50" t="s">
        <v>215</v>
      </c>
      <c r="E412" s="50" t="s">
        <v>13</v>
      </c>
      <c r="F412" s="33" t="s">
        <v>88</v>
      </c>
      <c r="G412" s="33" t="s">
        <v>106</v>
      </c>
      <c r="H412" s="33" t="s">
        <v>171</v>
      </c>
      <c r="I412" s="33">
        <v>20</v>
      </c>
      <c r="J412" s="24">
        <f>IFERROR(VLOOKUP(Transactions[[#This Row],[Product/ Service Name]],Products[[Product/ Service Name]:[Unit Sales Price]],10,FALSE),"-")</f>
        <v>36</v>
      </c>
      <c r="K412" s="27">
        <f>IFERROR(Transactions[[#This Row],[Unit Price]]*Transactions[[#This Row],[Quantity Sold]],"-")</f>
        <v>720</v>
      </c>
      <c r="L412" s="31">
        <f>IFERROR(Transactions[[#This Row],[Net of Sale]]*Assumptions!$C$1,"-")</f>
        <v>72</v>
      </c>
      <c r="M412" s="31">
        <f>IFERROR(Transactions[[#This Row],[Net of Sale]]*(1+Assumptions!$C$1),"-")</f>
        <v>792.00000000000011</v>
      </c>
      <c r="N412" s="33" t="s">
        <v>190</v>
      </c>
      <c r="O412" s="35" t="s">
        <v>184</v>
      </c>
      <c r="P412" s="33" t="s">
        <v>191</v>
      </c>
      <c r="Q412" s="31">
        <f>IFERROR((VLOOKUP(Transactions[[#This Row],[Product/ Service Name]],Products[[Product/ Service Name]:[Unit Sales Price]],4,FALSE))*Transactions[[#This Row],[Quantity Sold]],"-")</f>
        <v>600</v>
      </c>
      <c r="R412" s="31">
        <f>IFERROR(Transactions[[#This Row],[Net of Sale]]-Transactions[[#This Row],[COGS]],"-")</f>
        <v>120</v>
      </c>
      <c r="S412" s="31">
        <f>IFERROR(Transactions[[#This Row],[COGS]]*Assumptions!$C$1,"-")</f>
        <v>60</v>
      </c>
      <c r="T412" s="31">
        <f>IFERROR(Transactions[[#This Row],[Output VAT(Liability)]]-Transactions[[#This Row],[Input VAT (Assets)]],"-")</f>
        <v>12</v>
      </c>
    </row>
    <row r="413" spans="2:20" x14ac:dyDescent="0.3">
      <c r="B413" s="55">
        <v>45877</v>
      </c>
      <c r="C413" s="50">
        <f>MONTH(Transactions[[#This Row],[Date]])</f>
        <v>8</v>
      </c>
      <c r="D413" s="50" t="s">
        <v>215</v>
      </c>
      <c r="E413" s="50" t="s">
        <v>13</v>
      </c>
      <c r="F413" s="33" t="s">
        <v>89</v>
      </c>
      <c r="G413" s="33" t="s">
        <v>106</v>
      </c>
      <c r="H413" s="33" t="s">
        <v>172</v>
      </c>
      <c r="I413" s="33">
        <v>20</v>
      </c>
      <c r="J413" s="24">
        <f>IFERROR(VLOOKUP(Transactions[[#This Row],[Product/ Service Name]],Products[[Product/ Service Name]:[Unit Sales Price]],10,FALSE),"-")</f>
        <v>48</v>
      </c>
      <c r="K413" s="27">
        <f>IFERROR(Transactions[[#This Row],[Unit Price]]*Transactions[[#This Row],[Quantity Sold]],"-")</f>
        <v>960</v>
      </c>
      <c r="L413" s="31">
        <f>IFERROR(Transactions[[#This Row],[Net of Sale]]*Assumptions!$C$1,"-")</f>
        <v>96</v>
      </c>
      <c r="M413" s="31">
        <f>IFERROR(Transactions[[#This Row],[Net of Sale]]*(1+Assumptions!$C$1),"-")</f>
        <v>1056</v>
      </c>
      <c r="N413" s="33" t="s">
        <v>190</v>
      </c>
      <c r="O413" s="35" t="s">
        <v>183</v>
      </c>
      <c r="P413" s="33" t="s">
        <v>192</v>
      </c>
      <c r="Q413" s="31">
        <f>IFERROR((VLOOKUP(Transactions[[#This Row],[Product/ Service Name]],Products[[Product/ Service Name]:[Unit Sales Price]],4,FALSE))*Transactions[[#This Row],[Quantity Sold]],"-")</f>
        <v>800</v>
      </c>
      <c r="R413" s="31">
        <f>IFERROR(Transactions[[#This Row],[Net of Sale]]-Transactions[[#This Row],[COGS]],"-")</f>
        <v>160</v>
      </c>
      <c r="S413" s="31">
        <f>IFERROR(Transactions[[#This Row],[COGS]]*Assumptions!$C$1,"-")</f>
        <v>80</v>
      </c>
      <c r="T413" s="31">
        <f>IFERROR(Transactions[[#This Row],[Output VAT(Liability)]]-Transactions[[#This Row],[Input VAT (Assets)]],"-")</f>
        <v>16</v>
      </c>
    </row>
    <row r="414" spans="2:20" x14ac:dyDescent="0.3">
      <c r="B414" s="55">
        <v>45877</v>
      </c>
      <c r="C414" s="50">
        <f>MONTH(Transactions[[#This Row],[Date]])</f>
        <v>8</v>
      </c>
      <c r="D414" s="50" t="s">
        <v>215</v>
      </c>
      <c r="E414" s="50" t="s">
        <v>13</v>
      </c>
      <c r="F414" s="33" t="s">
        <v>90</v>
      </c>
      <c r="G414" s="33" t="s">
        <v>106</v>
      </c>
      <c r="H414" s="33" t="s">
        <v>167</v>
      </c>
      <c r="I414" s="33">
        <v>20</v>
      </c>
      <c r="J414" s="24">
        <f>IFERROR(VLOOKUP(Transactions[[#This Row],[Product/ Service Name]],Products[[Product/ Service Name]:[Unit Sales Price]],10,FALSE),"-")</f>
        <v>72</v>
      </c>
      <c r="K414" s="27">
        <f>IFERROR(Transactions[[#This Row],[Unit Price]]*Transactions[[#This Row],[Quantity Sold]],"-")</f>
        <v>1440</v>
      </c>
      <c r="L414" s="31">
        <f>IFERROR(Transactions[[#This Row],[Net of Sale]]*Assumptions!$C$1,"-")</f>
        <v>144</v>
      </c>
      <c r="M414" s="31">
        <f>IFERROR(Transactions[[#This Row],[Net of Sale]]*(1+Assumptions!$C$1),"-")</f>
        <v>1584.0000000000002</v>
      </c>
      <c r="N414" s="33" t="s">
        <v>190</v>
      </c>
      <c r="O414" s="35" t="s">
        <v>185</v>
      </c>
      <c r="P414" s="33" t="s">
        <v>192</v>
      </c>
      <c r="Q414" s="31">
        <f>IFERROR((VLOOKUP(Transactions[[#This Row],[Product/ Service Name]],Products[[Product/ Service Name]:[Unit Sales Price]],4,FALSE))*Transactions[[#This Row],[Quantity Sold]],"-")</f>
        <v>1200</v>
      </c>
      <c r="R414" s="31">
        <f>IFERROR(Transactions[[#This Row],[Net of Sale]]-Transactions[[#This Row],[COGS]],"-")</f>
        <v>240</v>
      </c>
      <c r="S414" s="31">
        <f>IFERROR(Transactions[[#This Row],[COGS]]*Assumptions!$C$1,"-")</f>
        <v>120</v>
      </c>
      <c r="T414" s="31">
        <f>IFERROR(Transactions[[#This Row],[Output VAT(Liability)]]-Transactions[[#This Row],[Input VAT (Assets)]],"-")</f>
        <v>24</v>
      </c>
    </row>
    <row r="415" spans="2:20" x14ac:dyDescent="0.3">
      <c r="B415" s="55">
        <v>45877</v>
      </c>
      <c r="C415" s="50">
        <f>MONTH(Transactions[[#This Row],[Date]])</f>
        <v>8</v>
      </c>
      <c r="D415" s="50" t="s">
        <v>215</v>
      </c>
      <c r="E415" s="50" t="s">
        <v>13</v>
      </c>
      <c r="F415" s="33" t="s">
        <v>91</v>
      </c>
      <c r="G415" s="33" t="s">
        <v>106</v>
      </c>
      <c r="H415" s="33" t="s">
        <v>168</v>
      </c>
      <c r="I415" s="33">
        <v>20</v>
      </c>
      <c r="J415" s="24">
        <f>IFERROR(VLOOKUP(Transactions[[#This Row],[Product/ Service Name]],Products[[Product/ Service Name]:[Unit Sales Price]],10,FALSE),"-")</f>
        <v>15.6</v>
      </c>
      <c r="K415" s="27">
        <f>IFERROR(Transactions[[#This Row],[Unit Price]]*Transactions[[#This Row],[Quantity Sold]],"-")</f>
        <v>312</v>
      </c>
      <c r="L415" s="31">
        <f>IFERROR(Transactions[[#This Row],[Net of Sale]]*Assumptions!$C$1,"-")</f>
        <v>31.200000000000003</v>
      </c>
      <c r="M415" s="31">
        <f>IFERROR(Transactions[[#This Row],[Net of Sale]]*(1+Assumptions!$C$1),"-")</f>
        <v>343.20000000000005</v>
      </c>
      <c r="N415" s="33" t="s">
        <v>190</v>
      </c>
      <c r="O415" s="35" t="s">
        <v>181</v>
      </c>
      <c r="P415" s="33" t="s">
        <v>191</v>
      </c>
      <c r="Q415" s="31">
        <f>IFERROR((VLOOKUP(Transactions[[#This Row],[Product/ Service Name]],Products[[Product/ Service Name]:[Unit Sales Price]],4,FALSE))*Transactions[[#This Row],[Quantity Sold]],"-")</f>
        <v>260</v>
      </c>
      <c r="R415" s="31">
        <f>IFERROR(Transactions[[#This Row],[Net of Sale]]-Transactions[[#This Row],[COGS]],"-")</f>
        <v>52</v>
      </c>
      <c r="S415" s="31">
        <f>IFERROR(Transactions[[#This Row],[COGS]]*Assumptions!$C$1,"-")</f>
        <v>26</v>
      </c>
      <c r="T415" s="31">
        <f>IFERROR(Transactions[[#This Row],[Output VAT(Liability)]]-Transactions[[#This Row],[Input VAT (Assets)]],"-")</f>
        <v>5.2000000000000028</v>
      </c>
    </row>
    <row r="416" spans="2:20" x14ac:dyDescent="0.3">
      <c r="B416" s="55">
        <v>45878</v>
      </c>
      <c r="C416" s="50">
        <f>MONTH(Transactions[[#This Row],[Date]])</f>
        <v>8</v>
      </c>
      <c r="D416" s="50" t="s">
        <v>215</v>
      </c>
      <c r="E416" s="50" t="s">
        <v>13</v>
      </c>
      <c r="F416" s="33" t="s">
        <v>92</v>
      </c>
      <c r="G416" s="33" t="s">
        <v>106</v>
      </c>
      <c r="H416" s="33" t="s">
        <v>169</v>
      </c>
      <c r="I416" s="33">
        <v>20</v>
      </c>
      <c r="J416" s="24">
        <f>IFERROR(VLOOKUP(Transactions[[#This Row],[Product/ Service Name]],Products[[Product/ Service Name]:[Unit Sales Price]],10,FALSE),"-")</f>
        <v>19.2</v>
      </c>
      <c r="K416" s="27">
        <f>IFERROR(Transactions[[#This Row],[Unit Price]]*Transactions[[#This Row],[Quantity Sold]],"-")</f>
        <v>384</v>
      </c>
      <c r="L416" s="31">
        <f>IFERROR(Transactions[[#This Row],[Net of Sale]]*Assumptions!$C$1,"-")</f>
        <v>38.400000000000006</v>
      </c>
      <c r="M416" s="31">
        <f>IFERROR(Transactions[[#This Row],[Net of Sale]]*(1+Assumptions!$C$1),"-")</f>
        <v>422.40000000000003</v>
      </c>
      <c r="N416" s="33" t="s">
        <v>190</v>
      </c>
      <c r="O416" s="35" t="s">
        <v>183</v>
      </c>
      <c r="P416" s="33" t="s">
        <v>191</v>
      </c>
      <c r="Q416" s="31">
        <f>IFERROR((VLOOKUP(Transactions[[#This Row],[Product/ Service Name]],Products[[Product/ Service Name]:[Unit Sales Price]],4,FALSE))*Transactions[[#This Row],[Quantity Sold]],"-")</f>
        <v>320</v>
      </c>
      <c r="R416" s="31">
        <f>IFERROR(Transactions[[#This Row],[Net of Sale]]-Transactions[[#This Row],[COGS]],"-")</f>
        <v>64</v>
      </c>
      <c r="S416" s="31">
        <f>IFERROR(Transactions[[#This Row],[COGS]]*Assumptions!$C$1,"-")</f>
        <v>32</v>
      </c>
      <c r="T416" s="31">
        <f>IFERROR(Transactions[[#This Row],[Output VAT(Liability)]]-Transactions[[#This Row],[Input VAT (Assets)]],"-")</f>
        <v>6.4000000000000057</v>
      </c>
    </row>
    <row r="417" spans="2:20" x14ac:dyDescent="0.3">
      <c r="B417" s="55">
        <v>45878</v>
      </c>
      <c r="C417" s="50">
        <f>MONTH(Transactions[[#This Row],[Date]])</f>
        <v>8</v>
      </c>
      <c r="D417" s="50" t="s">
        <v>215</v>
      </c>
      <c r="E417" s="50" t="s">
        <v>13</v>
      </c>
      <c r="F417" s="33" t="s">
        <v>93</v>
      </c>
      <c r="G417" s="33" t="s">
        <v>106</v>
      </c>
      <c r="H417" s="33" t="s">
        <v>170</v>
      </c>
      <c r="I417" s="33">
        <v>20</v>
      </c>
      <c r="J417" s="24">
        <f>IFERROR(VLOOKUP(Transactions[[#This Row],[Product/ Service Name]],Products[[Product/ Service Name]:[Unit Sales Price]],10,FALSE),"-")</f>
        <v>30</v>
      </c>
      <c r="K417" s="27">
        <f>IFERROR(Transactions[[#This Row],[Unit Price]]*Transactions[[#This Row],[Quantity Sold]],"-")</f>
        <v>600</v>
      </c>
      <c r="L417" s="31">
        <f>IFERROR(Transactions[[#This Row],[Net of Sale]]*Assumptions!$C$1,"-")</f>
        <v>60</v>
      </c>
      <c r="M417" s="31">
        <f>IFERROR(Transactions[[#This Row],[Net of Sale]]*(1+Assumptions!$C$1),"-")</f>
        <v>660</v>
      </c>
      <c r="N417" s="33" t="s">
        <v>190</v>
      </c>
      <c r="O417" s="35" t="s">
        <v>177</v>
      </c>
      <c r="P417" s="33" t="s">
        <v>191</v>
      </c>
      <c r="Q417" s="31">
        <f>IFERROR((VLOOKUP(Transactions[[#This Row],[Product/ Service Name]],Products[[Product/ Service Name]:[Unit Sales Price]],4,FALSE))*Transactions[[#This Row],[Quantity Sold]],"-")</f>
        <v>500</v>
      </c>
      <c r="R417" s="31">
        <f>IFERROR(Transactions[[#This Row],[Net of Sale]]-Transactions[[#This Row],[COGS]],"-")</f>
        <v>100</v>
      </c>
      <c r="S417" s="31">
        <f>IFERROR(Transactions[[#This Row],[COGS]]*Assumptions!$C$1,"-")</f>
        <v>50</v>
      </c>
      <c r="T417" s="31">
        <f>IFERROR(Transactions[[#This Row],[Output VAT(Liability)]]-Transactions[[#This Row],[Input VAT (Assets)]],"-")</f>
        <v>10</v>
      </c>
    </row>
    <row r="418" spans="2:20" x14ac:dyDescent="0.3">
      <c r="B418" s="55">
        <v>45878</v>
      </c>
      <c r="C418" s="50">
        <f>MONTH(Transactions[[#This Row],[Date]])</f>
        <v>8</v>
      </c>
      <c r="D418" s="50" t="s">
        <v>215</v>
      </c>
      <c r="E418" s="50" t="s">
        <v>13</v>
      </c>
      <c r="F418" s="33" t="s">
        <v>94</v>
      </c>
      <c r="G418" s="33" t="s">
        <v>106</v>
      </c>
      <c r="H418" s="33" t="s">
        <v>171</v>
      </c>
      <c r="I418" s="33">
        <v>20</v>
      </c>
      <c r="J418" s="24">
        <f>IFERROR(VLOOKUP(Transactions[[#This Row],[Product/ Service Name]],Products[[Product/ Service Name]:[Unit Sales Price]],10,FALSE),"-")</f>
        <v>108</v>
      </c>
      <c r="K418" s="27">
        <f>IFERROR(Transactions[[#This Row],[Unit Price]]*Transactions[[#This Row],[Quantity Sold]],"-")</f>
        <v>2160</v>
      </c>
      <c r="L418" s="31">
        <f>IFERROR(Transactions[[#This Row],[Net of Sale]]*Assumptions!$C$1,"-")</f>
        <v>216</v>
      </c>
      <c r="M418" s="31">
        <f>IFERROR(Transactions[[#This Row],[Net of Sale]]*(1+Assumptions!$C$1),"-")</f>
        <v>2376</v>
      </c>
      <c r="N418" s="33" t="s">
        <v>189</v>
      </c>
      <c r="O418" s="35" t="s">
        <v>184</v>
      </c>
      <c r="P418" s="33" t="s">
        <v>191</v>
      </c>
      <c r="Q418" s="31">
        <f>IFERROR((VLOOKUP(Transactions[[#This Row],[Product/ Service Name]],Products[[Product/ Service Name]:[Unit Sales Price]],4,FALSE))*Transactions[[#This Row],[Quantity Sold]],"-")</f>
        <v>1800</v>
      </c>
      <c r="R418" s="31">
        <f>IFERROR(Transactions[[#This Row],[Net of Sale]]-Transactions[[#This Row],[COGS]],"-")</f>
        <v>360</v>
      </c>
      <c r="S418" s="31">
        <f>IFERROR(Transactions[[#This Row],[COGS]]*Assumptions!$C$1,"-")</f>
        <v>180</v>
      </c>
      <c r="T418" s="31">
        <f>IFERROR(Transactions[[#This Row],[Output VAT(Liability)]]-Transactions[[#This Row],[Input VAT (Assets)]],"-")</f>
        <v>36</v>
      </c>
    </row>
    <row r="419" spans="2:20" x14ac:dyDescent="0.3">
      <c r="B419" s="55">
        <v>45879</v>
      </c>
      <c r="C419" s="50">
        <f>MONTH(Transactions[[#This Row],[Date]])</f>
        <v>8</v>
      </c>
      <c r="D419" s="50" t="s">
        <v>215</v>
      </c>
      <c r="E419" s="50" t="s">
        <v>13</v>
      </c>
      <c r="F419" s="33" t="s">
        <v>95</v>
      </c>
      <c r="G419" s="33" t="s">
        <v>106</v>
      </c>
      <c r="H419" s="33" t="s">
        <v>172</v>
      </c>
      <c r="I419" s="33">
        <v>20</v>
      </c>
      <c r="J419" s="24">
        <f>IFERROR(VLOOKUP(Transactions[[#This Row],[Product/ Service Name]],Products[[Product/ Service Name]:[Unit Sales Price]],10,FALSE),"-")</f>
        <v>48</v>
      </c>
      <c r="K419" s="27">
        <f>IFERROR(Transactions[[#This Row],[Unit Price]]*Transactions[[#This Row],[Quantity Sold]],"-")</f>
        <v>960</v>
      </c>
      <c r="L419" s="31">
        <f>IFERROR(Transactions[[#This Row],[Net of Sale]]*Assumptions!$C$1,"-")</f>
        <v>96</v>
      </c>
      <c r="M419" s="31">
        <f>IFERROR(Transactions[[#This Row],[Net of Sale]]*(1+Assumptions!$C$1),"-")</f>
        <v>1056</v>
      </c>
      <c r="N419" s="33" t="s">
        <v>190</v>
      </c>
      <c r="O419" s="35" t="s">
        <v>178</v>
      </c>
      <c r="P419" s="33" t="s">
        <v>191</v>
      </c>
      <c r="Q419" s="31">
        <f>IFERROR((VLOOKUP(Transactions[[#This Row],[Product/ Service Name]],Products[[Product/ Service Name]:[Unit Sales Price]],4,FALSE))*Transactions[[#This Row],[Quantity Sold]],"-")</f>
        <v>800</v>
      </c>
      <c r="R419" s="31">
        <f>IFERROR(Transactions[[#This Row],[Net of Sale]]-Transactions[[#This Row],[COGS]],"-")</f>
        <v>160</v>
      </c>
      <c r="S419" s="31">
        <f>IFERROR(Transactions[[#This Row],[COGS]]*Assumptions!$C$1,"-")</f>
        <v>80</v>
      </c>
      <c r="T419" s="31">
        <f>IFERROR(Transactions[[#This Row],[Output VAT(Liability)]]-Transactions[[#This Row],[Input VAT (Assets)]],"-")</f>
        <v>16</v>
      </c>
    </row>
    <row r="420" spans="2:20" x14ac:dyDescent="0.3">
      <c r="B420" s="55">
        <v>45879</v>
      </c>
      <c r="C420" s="50">
        <f>MONTH(Transactions[[#This Row],[Date]])</f>
        <v>8</v>
      </c>
      <c r="D420" s="50" t="s">
        <v>215</v>
      </c>
      <c r="E420" s="50" t="s">
        <v>13</v>
      </c>
      <c r="F420" s="33" t="s">
        <v>37</v>
      </c>
      <c r="G420" s="33" t="s">
        <v>106</v>
      </c>
      <c r="H420" s="33" t="s">
        <v>167</v>
      </c>
      <c r="I420" s="33">
        <v>20</v>
      </c>
      <c r="J420" s="24">
        <f>IFERROR(VLOOKUP(Transactions[[#This Row],[Product/ Service Name]],Products[[Product/ Service Name]:[Unit Sales Price]],10,FALSE),"-")</f>
        <v>7.1999999999999993</v>
      </c>
      <c r="K420" s="27">
        <f>IFERROR(Transactions[[#This Row],[Unit Price]]*Transactions[[#This Row],[Quantity Sold]],"-")</f>
        <v>144</v>
      </c>
      <c r="L420" s="31">
        <f>IFERROR(Transactions[[#This Row],[Net of Sale]]*Assumptions!$C$1,"-")</f>
        <v>14.4</v>
      </c>
      <c r="M420" s="31">
        <f>IFERROR(Transactions[[#This Row],[Net of Sale]]*(1+Assumptions!$C$1),"-")</f>
        <v>158.4</v>
      </c>
      <c r="N420" s="33" t="s">
        <v>186</v>
      </c>
      <c r="O420" s="35" t="s">
        <v>183</v>
      </c>
      <c r="P420" s="33" t="s">
        <v>192</v>
      </c>
      <c r="Q420" s="31">
        <f>IFERROR((VLOOKUP(Transactions[[#This Row],[Product/ Service Name]],Products[[Product/ Service Name]:[Unit Sales Price]],4,FALSE))*Transactions[[#This Row],[Quantity Sold]],"-")</f>
        <v>120</v>
      </c>
      <c r="R420" s="31">
        <f>IFERROR(Transactions[[#This Row],[Net of Sale]]-Transactions[[#This Row],[COGS]],"-")</f>
        <v>24</v>
      </c>
      <c r="S420" s="31">
        <f>IFERROR(Transactions[[#This Row],[COGS]]*Assumptions!$C$1,"-")</f>
        <v>12</v>
      </c>
      <c r="T420" s="31">
        <f>IFERROR(Transactions[[#This Row],[Output VAT(Liability)]]-Transactions[[#This Row],[Input VAT (Assets)]],"-")</f>
        <v>2.4000000000000004</v>
      </c>
    </row>
    <row r="421" spans="2:20" x14ac:dyDescent="0.3">
      <c r="B421" s="55">
        <v>45880</v>
      </c>
      <c r="C421" s="50">
        <f>MONTH(Transactions[[#This Row],[Date]])</f>
        <v>8</v>
      </c>
      <c r="D421" s="50" t="s">
        <v>215</v>
      </c>
      <c r="E421" s="50" t="s">
        <v>13</v>
      </c>
      <c r="F421" s="33" t="s">
        <v>38</v>
      </c>
      <c r="G421" s="33" t="s">
        <v>106</v>
      </c>
      <c r="H421" s="33" t="s">
        <v>168</v>
      </c>
      <c r="I421" s="33">
        <v>20</v>
      </c>
      <c r="J421" s="24">
        <f>IFERROR(VLOOKUP(Transactions[[#This Row],[Product/ Service Name]],Products[[Product/ Service Name]:[Unit Sales Price]],10,FALSE),"-")</f>
        <v>60</v>
      </c>
      <c r="K421" s="27">
        <f>IFERROR(Transactions[[#This Row],[Unit Price]]*Transactions[[#This Row],[Quantity Sold]],"-")</f>
        <v>1200</v>
      </c>
      <c r="L421" s="31">
        <f>IFERROR(Transactions[[#This Row],[Net of Sale]]*Assumptions!$C$1,"-")</f>
        <v>120</v>
      </c>
      <c r="M421" s="31">
        <f>IFERROR(Transactions[[#This Row],[Net of Sale]]*(1+Assumptions!$C$1),"-")</f>
        <v>1320</v>
      </c>
      <c r="N421" s="33" t="s">
        <v>186</v>
      </c>
      <c r="O421" s="35" t="s">
        <v>179</v>
      </c>
      <c r="P421" s="33" t="s">
        <v>192</v>
      </c>
      <c r="Q421" s="31">
        <f>IFERROR((VLOOKUP(Transactions[[#This Row],[Product/ Service Name]],Products[[Product/ Service Name]:[Unit Sales Price]],4,FALSE))*Transactions[[#This Row],[Quantity Sold]],"-")</f>
        <v>1000</v>
      </c>
      <c r="R421" s="31">
        <f>IFERROR(Transactions[[#This Row],[Net of Sale]]-Transactions[[#This Row],[COGS]],"-")</f>
        <v>200</v>
      </c>
      <c r="S421" s="31">
        <f>IFERROR(Transactions[[#This Row],[COGS]]*Assumptions!$C$1,"-")</f>
        <v>100</v>
      </c>
      <c r="T421" s="31">
        <f>IFERROR(Transactions[[#This Row],[Output VAT(Liability)]]-Transactions[[#This Row],[Input VAT (Assets)]],"-")</f>
        <v>20</v>
      </c>
    </row>
    <row r="422" spans="2:20" x14ac:dyDescent="0.3">
      <c r="B422" s="55">
        <v>45880</v>
      </c>
      <c r="C422" s="50">
        <f>MONTH(Transactions[[#This Row],[Date]])</f>
        <v>8</v>
      </c>
      <c r="D422" s="50" t="s">
        <v>215</v>
      </c>
      <c r="E422" s="50" t="s">
        <v>13</v>
      </c>
      <c r="F422" s="33" t="s">
        <v>39</v>
      </c>
      <c r="G422" s="33" t="s">
        <v>106</v>
      </c>
      <c r="H422" s="33" t="s">
        <v>169</v>
      </c>
      <c r="I422" s="33">
        <v>20</v>
      </c>
      <c r="J422" s="24">
        <f>IFERROR(VLOOKUP(Transactions[[#This Row],[Product/ Service Name]],Products[[Product/ Service Name]:[Unit Sales Price]],10,FALSE),"-")</f>
        <v>55.199999999999996</v>
      </c>
      <c r="K422" s="27">
        <f>IFERROR(Transactions[[#This Row],[Unit Price]]*Transactions[[#This Row],[Quantity Sold]],"-")</f>
        <v>1104</v>
      </c>
      <c r="L422" s="31">
        <f>IFERROR(Transactions[[#This Row],[Net of Sale]]*Assumptions!$C$1,"-")</f>
        <v>110.4</v>
      </c>
      <c r="M422" s="31">
        <f>IFERROR(Transactions[[#This Row],[Net of Sale]]*(1+Assumptions!$C$1),"-")</f>
        <v>1214.4000000000001</v>
      </c>
      <c r="N422" s="33" t="s">
        <v>186</v>
      </c>
      <c r="O422" s="35" t="s">
        <v>182</v>
      </c>
      <c r="P422" s="33" t="s">
        <v>191</v>
      </c>
      <c r="Q422" s="31">
        <f>IFERROR((VLOOKUP(Transactions[[#This Row],[Product/ Service Name]],Products[[Product/ Service Name]:[Unit Sales Price]],4,FALSE))*Transactions[[#This Row],[Quantity Sold]],"-")</f>
        <v>920</v>
      </c>
      <c r="R422" s="31">
        <f>IFERROR(Transactions[[#This Row],[Net of Sale]]-Transactions[[#This Row],[COGS]],"-")</f>
        <v>184</v>
      </c>
      <c r="S422" s="31">
        <f>IFERROR(Transactions[[#This Row],[COGS]]*Assumptions!$C$1,"-")</f>
        <v>92</v>
      </c>
      <c r="T422" s="31">
        <f>IFERROR(Transactions[[#This Row],[Output VAT(Liability)]]-Transactions[[#This Row],[Input VAT (Assets)]],"-")</f>
        <v>18.400000000000006</v>
      </c>
    </row>
    <row r="423" spans="2:20" x14ac:dyDescent="0.3">
      <c r="B423" s="55">
        <v>45881</v>
      </c>
      <c r="C423" s="50">
        <f>MONTH(Transactions[[#This Row],[Date]])</f>
        <v>8</v>
      </c>
      <c r="D423" s="50" t="s">
        <v>215</v>
      </c>
      <c r="E423" s="50" t="s">
        <v>13</v>
      </c>
      <c r="F423" s="33" t="s">
        <v>40</v>
      </c>
      <c r="G423" s="33" t="s">
        <v>106</v>
      </c>
      <c r="H423" s="33" t="s">
        <v>170</v>
      </c>
      <c r="I423" s="33">
        <v>20</v>
      </c>
      <c r="J423" s="24">
        <f>IFERROR(VLOOKUP(Transactions[[#This Row],[Product/ Service Name]],Products[[Product/ Service Name]:[Unit Sales Price]],10,FALSE),"-")</f>
        <v>26.4</v>
      </c>
      <c r="K423" s="27">
        <f>IFERROR(Transactions[[#This Row],[Unit Price]]*Transactions[[#This Row],[Quantity Sold]],"-")</f>
        <v>528</v>
      </c>
      <c r="L423" s="31">
        <f>IFERROR(Transactions[[#This Row],[Net of Sale]]*Assumptions!$C$1,"-")</f>
        <v>52.800000000000004</v>
      </c>
      <c r="M423" s="31">
        <f>IFERROR(Transactions[[#This Row],[Net of Sale]]*(1+Assumptions!$C$1),"-")</f>
        <v>580.80000000000007</v>
      </c>
      <c r="N423" s="33" t="s">
        <v>187</v>
      </c>
      <c r="O423" s="35" t="s">
        <v>180</v>
      </c>
      <c r="P423" s="33" t="s">
        <v>191</v>
      </c>
      <c r="Q423" s="31">
        <f>IFERROR((VLOOKUP(Transactions[[#This Row],[Product/ Service Name]],Products[[Product/ Service Name]:[Unit Sales Price]],4,FALSE))*Transactions[[#This Row],[Quantity Sold]],"-")</f>
        <v>440</v>
      </c>
      <c r="R423" s="31">
        <f>IFERROR(Transactions[[#This Row],[Net of Sale]]-Transactions[[#This Row],[COGS]],"-")</f>
        <v>88</v>
      </c>
      <c r="S423" s="31">
        <f>IFERROR(Transactions[[#This Row],[COGS]]*Assumptions!$C$1,"-")</f>
        <v>44</v>
      </c>
      <c r="T423" s="31">
        <f>IFERROR(Transactions[[#This Row],[Output VAT(Liability)]]-Transactions[[#This Row],[Input VAT (Assets)]],"-")</f>
        <v>8.8000000000000043</v>
      </c>
    </row>
    <row r="424" spans="2:20" x14ac:dyDescent="0.3">
      <c r="B424" s="55">
        <v>45881</v>
      </c>
      <c r="C424" s="50">
        <f>MONTH(Transactions[[#This Row],[Date]])</f>
        <v>8</v>
      </c>
      <c r="D424" s="50" t="s">
        <v>215</v>
      </c>
      <c r="E424" s="50" t="s">
        <v>13</v>
      </c>
      <c r="F424" s="33" t="s">
        <v>41</v>
      </c>
      <c r="G424" s="33" t="s">
        <v>106</v>
      </c>
      <c r="H424" s="33" t="s">
        <v>171</v>
      </c>
      <c r="I424" s="33">
        <v>20</v>
      </c>
      <c r="J424" s="24">
        <f>IFERROR(VLOOKUP(Transactions[[#This Row],[Product/ Service Name]],Products[[Product/ Service Name]:[Unit Sales Price]],10,FALSE),"-")</f>
        <v>25.2</v>
      </c>
      <c r="K424" s="27">
        <f>IFERROR(Transactions[[#This Row],[Unit Price]]*Transactions[[#This Row],[Quantity Sold]],"-")</f>
        <v>504</v>
      </c>
      <c r="L424" s="31">
        <f>IFERROR(Transactions[[#This Row],[Net of Sale]]*Assumptions!$C$1,"-")</f>
        <v>50.400000000000006</v>
      </c>
      <c r="M424" s="31">
        <f>IFERROR(Transactions[[#This Row],[Net of Sale]]*(1+Assumptions!$C$1),"-")</f>
        <v>554.40000000000009</v>
      </c>
      <c r="N424" s="33" t="s">
        <v>187</v>
      </c>
      <c r="O424" s="35" t="s">
        <v>181</v>
      </c>
      <c r="P424" s="33" t="s">
        <v>191</v>
      </c>
      <c r="Q424" s="31">
        <f>IFERROR((VLOOKUP(Transactions[[#This Row],[Product/ Service Name]],Products[[Product/ Service Name]:[Unit Sales Price]],4,FALSE))*Transactions[[#This Row],[Quantity Sold]],"-")</f>
        <v>420</v>
      </c>
      <c r="R424" s="31">
        <f>IFERROR(Transactions[[#This Row],[Net of Sale]]-Transactions[[#This Row],[COGS]],"-")</f>
        <v>84</v>
      </c>
      <c r="S424" s="31">
        <f>IFERROR(Transactions[[#This Row],[COGS]]*Assumptions!$C$1,"-")</f>
        <v>42</v>
      </c>
      <c r="T424" s="31">
        <f>IFERROR(Transactions[[#This Row],[Output VAT(Liability)]]-Transactions[[#This Row],[Input VAT (Assets)]],"-")</f>
        <v>8.4000000000000057</v>
      </c>
    </row>
    <row r="425" spans="2:20" x14ac:dyDescent="0.3">
      <c r="B425" s="55">
        <v>45882</v>
      </c>
      <c r="C425" s="50">
        <f>MONTH(Transactions[[#This Row],[Date]])</f>
        <v>8</v>
      </c>
      <c r="D425" s="50" t="s">
        <v>215</v>
      </c>
      <c r="E425" s="50" t="s">
        <v>13</v>
      </c>
      <c r="F425" s="33" t="s">
        <v>42</v>
      </c>
      <c r="G425" s="33" t="s">
        <v>106</v>
      </c>
      <c r="H425" s="33" t="s">
        <v>172</v>
      </c>
      <c r="I425" s="33">
        <v>20</v>
      </c>
      <c r="J425" s="24">
        <f>IFERROR(VLOOKUP(Transactions[[#This Row],[Product/ Service Name]],Products[[Product/ Service Name]:[Unit Sales Price]],10,FALSE),"-")</f>
        <v>18</v>
      </c>
      <c r="K425" s="27">
        <f>IFERROR(Transactions[[#This Row],[Unit Price]]*Transactions[[#This Row],[Quantity Sold]],"-")</f>
        <v>360</v>
      </c>
      <c r="L425" s="31">
        <f>IFERROR(Transactions[[#This Row],[Net of Sale]]*Assumptions!$C$1,"-")</f>
        <v>36</v>
      </c>
      <c r="M425" s="31">
        <f>IFERROR(Transactions[[#This Row],[Net of Sale]]*(1+Assumptions!$C$1),"-")</f>
        <v>396.00000000000006</v>
      </c>
      <c r="N425" s="33" t="s">
        <v>188</v>
      </c>
      <c r="O425" s="35" t="s">
        <v>185</v>
      </c>
      <c r="P425" s="33" t="s">
        <v>191</v>
      </c>
      <c r="Q425" s="31">
        <f>IFERROR((VLOOKUP(Transactions[[#This Row],[Product/ Service Name]],Products[[Product/ Service Name]:[Unit Sales Price]],4,FALSE))*Transactions[[#This Row],[Quantity Sold]],"-")</f>
        <v>300</v>
      </c>
      <c r="R425" s="31">
        <f>IFERROR(Transactions[[#This Row],[Net of Sale]]-Transactions[[#This Row],[COGS]],"-")</f>
        <v>60</v>
      </c>
      <c r="S425" s="31">
        <f>IFERROR(Transactions[[#This Row],[COGS]]*Assumptions!$C$1,"-")</f>
        <v>30</v>
      </c>
      <c r="T425" s="31">
        <f>IFERROR(Transactions[[#This Row],[Output VAT(Liability)]]-Transactions[[#This Row],[Input VAT (Assets)]],"-")</f>
        <v>6</v>
      </c>
    </row>
    <row r="426" spans="2:20" x14ac:dyDescent="0.3">
      <c r="B426" s="55">
        <v>45882</v>
      </c>
      <c r="C426" s="50">
        <f>MONTH(Transactions[[#This Row],[Date]])</f>
        <v>8</v>
      </c>
      <c r="D426" s="50" t="s">
        <v>215</v>
      </c>
      <c r="E426" s="50" t="s">
        <v>13</v>
      </c>
      <c r="F426" s="33" t="s">
        <v>43</v>
      </c>
      <c r="G426" s="33" t="s">
        <v>106</v>
      </c>
      <c r="H426" s="33" t="s">
        <v>167</v>
      </c>
      <c r="I426" s="33">
        <v>20</v>
      </c>
      <c r="J426" s="24">
        <f>IFERROR(VLOOKUP(Transactions[[#This Row],[Product/ Service Name]],Products[[Product/ Service Name]:[Unit Sales Price]],10,FALSE),"-")</f>
        <v>10.799999999999999</v>
      </c>
      <c r="K426" s="27">
        <f>IFERROR(Transactions[[#This Row],[Unit Price]]*Transactions[[#This Row],[Quantity Sold]],"-")</f>
        <v>215.99999999999997</v>
      </c>
      <c r="L426" s="31">
        <f>IFERROR(Transactions[[#This Row],[Net of Sale]]*Assumptions!$C$1,"-")</f>
        <v>21.599999999999998</v>
      </c>
      <c r="M426" s="31">
        <f>IFERROR(Transactions[[#This Row],[Net of Sale]]*(1+Assumptions!$C$1),"-")</f>
        <v>237.6</v>
      </c>
      <c r="N426" s="33" t="s">
        <v>189</v>
      </c>
      <c r="O426" s="35" t="s">
        <v>177</v>
      </c>
      <c r="P426" s="33" t="s">
        <v>191</v>
      </c>
      <c r="Q426" s="31">
        <f>IFERROR((VLOOKUP(Transactions[[#This Row],[Product/ Service Name]],Products[[Product/ Service Name]:[Unit Sales Price]],4,FALSE))*Transactions[[#This Row],[Quantity Sold]],"-")</f>
        <v>180</v>
      </c>
      <c r="R426" s="31">
        <f>IFERROR(Transactions[[#This Row],[Net of Sale]]-Transactions[[#This Row],[COGS]],"-")</f>
        <v>35.999999999999972</v>
      </c>
      <c r="S426" s="31">
        <f>IFERROR(Transactions[[#This Row],[COGS]]*Assumptions!$C$1,"-")</f>
        <v>18</v>
      </c>
      <c r="T426" s="31">
        <f>IFERROR(Transactions[[#This Row],[Output VAT(Liability)]]-Transactions[[#This Row],[Input VAT (Assets)]],"-")</f>
        <v>3.5999999999999979</v>
      </c>
    </row>
    <row r="427" spans="2:20" x14ac:dyDescent="0.3">
      <c r="B427" s="55">
        <v>45882</v>
      </c>
      <c r="C427" s="50">
        <f>MONTH(Transactions[[#This Row],[Date]])</f>
        <v>8</v>
      </c>
      <c r="D427" s="50" t="s">
        <v>215</v>
      </c>
      <c r="E427" s="50" t="s">
        <v>13</v>
      </c>
      <c r="F427" s="33" t="s">
        <v>44</v>
      </c>
      <c r="G427" s="33" t="s">
        <v>106</v>
      </c>
      <c r="H427" s="33" t="s">
        <v>168</v>
      </c>
      <c r="I427" s="33">
        <v>20</v>
      </c>
      <c r="J427" s="24">
        <f>IFERROR(VLOOKUP(Transactions[[#This Row],[Product/ Service Name]],Products[[Product/ Service Name]:[Unit Sales Price]],10,FALSE),"-")</f>
        <v>9.6</v>
      </c>
      <c r="K427" s="27">
        <f>IFERROR(Transactions[[#This Row],[Unit Price]]*Transactions[[#This Row],[Quantity Sold]],"-")</f>
        <v>192</v>
      </c>
      <c r="L427" s="31">
        <f>IFERROR(Transactions[[#This Row],[Net of Sale]]*Assumptions!$C$1,"-")</f>
        <v>19.200000000000003</v>
      </c>
      <c r="M427" s="31">
        <f>IFERROR(Transactions[[#This Row],[Net of Sale]]*(1+Assumptions!$C$1),"-")</f>
        <v>211.20000000000002</v>
      </c>
      <c r="N427" s="33" t="s">
        <v>188</v>
      </c>
      <c r="O427" s="35" t="s">
        <v>179</v>
      </c>
      <c r="P427" s="33" t="s">
        <v>192</v>
      </c>
      <c r="Q427" s="31">
        <f>IFERROR((VLOOKUP(Transactions[[#This Row],[Product/ Service Name]],Products[[Product/ Service Name]:[Unit Sales Price]],4,FALSE))*Transactions[[#This Row],[Quantity Sold]],"-")</f>
        <v>160</v>
      </c>
      <c r="R427" s="31">
        <f>IFERROR(Transactions[[#This Row],[Net of Sale]]-Transactions[[#This Row],[COGS]],"-")</f>
        <v>32</v>
      </c>
      <c r="S427" s="31">
        <f>IFERROR(Transactions[[#This Row],[COGS]]*Assumptions!$C$1,"-")</f>
        <v>16</v>
      </c>
      <c r="T427" s="31">
        <f>IFERROR(Transactions[[#This Row],[Output VAT(Liability)]]-Transactions[[#This Row],[Input VAT (Assets)]],"-")</f>
        <v>3.2000000000000028</v>
      </c>
    </row>
    <row r="428" spans="2:20" x14ac:dyDescent="0.3">
      <c r="B428" s="55">
        <v>45883</v>
      </c>
      <c r="C428" s="50">
        <f>MONTH(Transactions[[#This Row],[Date]])</f>
        <v>8</v>
      </c>
      <c r="D428" s="50" t="s">
        <v>215</v>
      </c>
      <c r="E428" s="50" t="s">
        <v>13</v>
      </c>
      <c r="F428" s="33" t="s">
        <v>45</v>
      </c>
      <c r="G428" s="33" t="s">
        <v>106</v>
      </c>
      <c r="H428" s="33" t="s">
        <v>169</v>
      </c>
      <c r="I428" s="33">
        <v>20</v>
      </c>
      <c r="J428" s="24">
        <f>IFERROR(VLOOKUP(Transactions[[#This Row],[Product/ Service Name]],Products[[Product/ Service Name]:[Unit Sales Price]],10,FALSE),"-")</f>
        <v>4.8</v>
      </c>
      <c r="K428" s="27">
        <f>IFERROR(Transactions[[#This Row],[Unit Price]]*Transactions[[#This Row],[Quantity Sold]],"-")</f>
        <v>96</v>
      </c>
      <c r="L428" s="31">
        <f>IFERROR(Transactions[[#This Row],[Net of Sale]]*Assumptions!$C$1,"-")</f>
        <v>9.6000000000000014</v>
      </c>
      <c r="M428" s="31">
        <f>IFERROR(Transactions[[#This Row],[Net of Sale]]*(1+Assumptions!$C$1),"-")</f>
        <v>105.60000000000001</v>
      </c>
      <c r="N428" s="33" t="s">
        <v>188</v>
      </c>
      <c r="O428" s="35" t="s">
        <v>180</v>
      </c>
      <c r="P428" s="33" t="s">
        <v>192</v>
      </c>
      <c r="Q428" s="31">
        <f>IFERROR((VLOOKUP(Transactions[[#This Row],[Product/ Service Name]],Products[[Product/ Service Name]:[Unit Sales Price]],4,FALSE))*Transactions[[#This Row],[Quantity Sold]],"-")</f>
        <v>80</v>
      </c>
      <c r="R428" s="31">
        <f>IFERROR(Transactions[[#This Row],[Net of Sale]]-Transactions[[#This Row],[COGS]],"-")</f>
        <v>16</v>
      </c>
      <c r="S428" s="31">
        <f>IFERROR(Transactions[[#This Row],[COGS]]*Assumptions!$C$1,"-")</f>
        <v>8</v>
      </c>
      <c r="T428" s="31">
        <f>IFERROR(Transactions[[#This Row],[Output VAT(Liability)]]-Transactions[[#This Row],[Input VAT (Assets)]],"-")</f>
        <v>1.6000000000000014</v>
      </c>
    </row>
    <row r="429" spans="2:20" x14ac:dyDescent="0.3">
      <c r="B429" s="55">
        <v>45883</v>
      </c>
      <c r="C429" s="50">
        <f>MONTH(Transactions[[#This Row],[Date]])</f>
        <v>8</v>
      </c>
      <c r="D429" s="50" t="s">
        <v>215</v>
      </c>
      <c r="E429" s="50" t="s">
        <v>13</v>
      </c>
      <c r="F429" s="33" t="s">
        <v>46</v>
      </c>
      <c r="G429" s="33" t="s">
        <v>106</v>
      </c>
      <c r="H429" s="33" t="s">
        <v>170</v>
      </c>
      <c r="I429" s="33">
        <v>20</v>
      </c>
      <c r="J429" s="24">
        <f>IFERROR(VLOOKUP(Transactions[[#This Row],[Product/ Service Name]],Products[[Product/ Service Name]:[Unit Sales Price]],10,FALSE),"-")</f>
        <v>3</v>
      </c>
      <c r="K429" s="27">
        <f>IFERROR(Transactions[[#This Row],[Unit Price]]*Transactions[[#This Row],[Quantity Sold]],"-")</f>
        <v>60</v>
      </c>
      <c r="L429" s="31">
        <f>IFERROR(Transactions[[#This Row],[Net of Sale]]*Assumptions!$C$1,"-")</f>
        <v>6</v>
      </c>
      <c r="M429" s="31">
        <f>IFERROR(Transactions[[#This Row],[Net of Sale]]*(1+Assumptions!$C$1),"-")</f>
        <v>66</v>
      </c>
      <c r="N429" s="33" t="s">
        <v>188</v>
      </c>
      <c r="O429" s="35" t="s">
        <v>185</v>
      </c>
      <c r="P429" s="33" t="s">
        <v>191</v>
      </c>
      <c r="Q429" s="31">
        <f>IFERROR((VLOOKUP(Transactions[[#This Row],[Product/ Service Name]],Products[[Product/ Service Name]:[Unit Sales Price]],4,FALSE))*Transactions[[#This Row],[Quantity Sold]],"-")</f>
        <v>50</v>
      </c>
      <c r="R429" s="31">
        <f>IFERROR(Transactions[[#This Row],[Net of Sale]]-Transactions[[#This Row],[COGS]],"-")</f>
        <v>10</v>
      </c>
      <c r="S429" s="31">
        <f>IFERROR(Transactions[[#This Row],[COGS]]*Assumptions!$C$1,"-")</f>
        <v>5</v>
      </c>
      <c r="T429" s="31">
        <f>IFERROR(Transactions[[#This Row],[Output VAT(Liability)]]-Transactions[[#This Row],[Input VAT (Assets)]],"-")</f>
        <v>1</v>
      </c>
    </row>
    <row r="430" spans="2:20" x14ac:dyDescent="0.3">
      <c r="B430" s="55">
        <v>45883</v>
      </c>
      <c r="C430" s="50">
        <f>MONTH(Transactions[[#This Row],[Date]])</f>
        <v>8</v>
      </c>
      <c r="D430" s="50" t="s">
        <v>215</v>
      </c>
      <c r="E430" s="50" t="s">
        <v>13</v>
      </c>
      <c r="F430" s="33" t="s">
        <v>47</v>
      </c>
      <c r="G430" s="33" t="s">
        <v>106</v>
      </c>
      <c r="H430" s="33" t="s">
        <v>171</v>
      </c>
      <c r="I430" s="33">
        <v>20</v>
      </c>
      <c r="J430" s="24">
        <f>IFERROR(VLOOKUP(Transactions[[#This Row],[Product/ Service Name]],Products[[Product/ Service Name]:[Unit Sales Price]],10,FALSE),"-")</f>
        <v>48</v>
      </c>
      <c r="K430" s="27">
        <f>IFERROR(Transactions[[#This Row],[Unit Price]]*Transactions[[#This Row],[Quantity Sold]],"-")</f>
        <v>960</v>
      </c>
      <c r="L430" s="31">
        <f>IFERROR(Transactions[[#This Row],[Net of Sale]]*Assumptions!$C$1,"-")</f>
        <v>96</v>
      </c>
      <c r="M430" s="31">
        <f>IFERROR(Transactions[[#This Row],[Net of Sale]]*(1+Assumptions!$C$1),"-")</f>
        <v>1056</v>
      </c>
      <c r="N430" s="33" t="s">
        <v>190</v>
      </c>
      <c r="O430" s="35" t="s">
        <v>185</v>
      </c>
      <c r="P430" s="33" t="s">
        <v>191</v>
      </c>
      <c r="Q430" s="31">
        <f>IFERROR((VLOOKUP(Transactions[[#This Row],[Product/ Service Name]],Products[[Product/ Service Name]:[Unit Sales Price]],4,FALSE))*Transactions[[#This Row],[Quantity Sold]],"-")</f>
        <v>800</v>
      </c>
      <c r="R430" s="31">
        <f>IFERROR(Transactions[[#This Row],[Net of Sale]]-Transactions[[#This Row],[COGS]],"-")</f>
        <v>160</v>
      </c>
      <c r="S430" s="31">
        <f>IFERROR(Transactions[[#This Row],[COGS]]*Assumptions!$C$1,"-")</f>
        <v>80</v>
      </c>
      <c r="T430" s="31">
        <f>IFERROR(Transactions[[#This Row],[Output VAT(Liability)]]-Transactions[[#This Row],[Input VAT (Assets)]],"-")</f>
        <v>16</v>
      </c>
    </row>
    <row r="431" spans="2:20" x14ac:dyDescent="0.3">
      <c r="B431" s="55">
        <v>45884</v>
      </c>
      <c r="C431" s="50">
        <f>MONTH(Transactions[[#This Row],[Date]])</f>
        <v>8</v>
      </c>
      <c r="D431" s="50" t="s">
        <v>215</v>
      </c>
      <c r="E431" s="50" t="s">
        <v>13</v>
      </c>
      <c r="F431" s="33" t="s">
        <v>48</v>
      </c>
      <c r="G431" s="33" t="s">
        <v>106</v>
      </c>
      <c r="H431" s="33" t="s">
        <v>172</v>
      </c>
      <c r="I431" s="33">
        <v>20</v>
      </c>
      <c r="J431" s="24">
        <f>IFERROR(VLOOKUP(Transactions[[#This Row],[Product/ Service Name]],Products[[Product/ Service Name]:[Unit Sales Price]],10,FALSE),"-")</f>
        <v>15.6</v>
      </c>
      <c r="K431" s="27">
        <f>IFERROR(Transactions[[#This Row],[Unit Price]]*Transactions[[#This Row],[Quantity Sold]],"-")</f>
        <v>312</v>
      </c>
      <c r="L431" s="31">
        <f>IFERROR(Transactions[[#This Row],[Net of Sale]]*Assumptions!$C$1,"-")</f>
        <v>31.200000000000003</v>
      </c>
      <c r="M431" s="31">
        <f>IFERROR(Transactions[[#This Row],[Net of Sale]]*(1+Assumptions!$C$1),"-")</f>
        <v>343.20000000000005</v>
      </c>
      <c r="N431" s="33" t="s">
        <v>190</v>
      </c>
      <c r="O431" s="35" t="s">
        <v>181</v>
      </c>
      <c r="P431" s="33" t="s">
        <v>191</v>
      </c>
      <c r="Q431" s="31">
        <f>IFERROR((VLOOKUP(Transactions[[#This Row],[Product/ Service Name]],Products[[Product/ Service Name]:[Unit Sales Price]],4,FALSE))*Transactions[[#This Row],[Quantity Sold]],"-")</f>
        <v>260</v>
      </c>
      <c r="R431" s="31">
        <f>IFERROR(Transactions[[#This Row],[Net of Sale]]-Transactions[[#This Row],[COGS]],"-")</f>
        <v>52</v>
      </c>
      <c r="S431" s="31">
        <f>IFERROR(Transactions[[#This Row],[COGS]]*Assumptions!$C$1,"-")</f>
        <v>26</v>
      </c>
      <c r="T431" s="31">
        <f>IFERROR(Transactions[[#This Row],[Output VAT(Liability)]]-Transactions[[#This Row],[Input VAT (Assets)]],"-")</f>
        <v>5.2000000000000028</v>
      </c>
    </row>
    <row r="432" spans="2:20" x14ac:dyDescent="0.3">
      <c r="B432" s="55">
        <v>45884</v>
      </c>
      <c r="C432" s="50">
        <f>MONTH(Transactions[[#This Row],[Date]])</f>
        <v>8</v>
      </c>
      <c r="D432" s="50" t="s">
        <v>215</v>
      </c>
      <c r="E432" s="50" t="s">
        <v>13</v>
      </c>
      <c r="F432" s="33" t="s">
        <v>49</v>
      </c>
      <c r="G432" s="33" t="s">
        <v>106</v>
      </c>
      <c r="H432" s="33" t="s">
        <v>167</v>
      </c>
      <c r="I432" s="33">
        <v>20</v>
      </c>
      <c r="J432" s="24">
        <f>IFERROR(VLOOKUP(Transactions[[#This Row],[Product/ Service Name]],Products[[Product/ Service Name]:[Unit Sales Price]],10,FALSE),"-")</f>
        <v>18</v>
      </c>
      <c r="K432" s="27">
        <f>IFERROR(Transactions[[#This Row],[Unit Price]]*Transactions[[#This Row],[Quantity Sold]],"-")</f>
        <v>360</v>
      </c>
      <c r="L432" s="31">
        <f>IFERROR(Transactions[[#This Row],[Net of Sale]]*Assumptions!$C$1,"-")</f>
        <v>36</v>
      </c>
      <c r="M432" s="31">
        <f>IFERROR(Transactions[[#This Row],[Net of Sale]]*(1+Assumptions!$C$1),"-")</f>
        <v>396.00000000000006</v>
      </c>
      <c r="N432" s="33" t="s">
        <v>190</v>
      </c>
      <c r="O432" s="35" t="s">
        <v>182</v>
      </c>
      <c r="P432" s="33" t="s">
        <v>191</v>
      </c>
      <c r="Q432" s="31">
        <f>IFERROR((VLOOKUP(Transactions[[#This Row],[Product/ Service Name]],Products[[Product/ Service Name]:[Unit Sales Price]],4,FALSE))*Transactions[[#This Row],[Quantity Sold]],"-")</f>
        <v>300</v>
      </c>
      <c r="R432" s="31">
        <f>IFERROR(Transactions[[#This Row],[Net of Sale]]-Transactions[[#This Row],[COGS]],"-")</f>
        <v>60</v>
      </c>
      <c r="S432" s="31">
        <f>IFERROR(Transactions[[#This Row],[COGS]]*Assumptions!$C$1,"-")</f>
        <v>30</v>
      </c>
      <c r="T432" s="31">
        <f>IFERROR(Transactions[[#This Row],[Output VAT(Liability)]]-Transactions[[#This Row],[Input VAT (Assets)]],"-")</f>
        <v>6</v>
      </c>
    </row>
    <row r="433" spans="2:20" x14ac:dyDescent="0.3">
      <c r="B433" s="55">
        <v>45884</v>
      </c>
      <c r="C433" s="50">
        <f>MONTH(Transactions[[#This Row],[Date]])</f>
        <v>8</v>
      </c>
      <c r="D433" s="50" t="s">
        <v>215</v>
      </c>
      <c r="E433" s="50" t="s">
        <v>13</v>
      </c>
      <c r="F433" s="33" t="s">
        <v>86</v>
      </c>
      <c r="G433" s="33" t="s">
        <v>106</v>
      </c>
      <c r="H433" s="33" t="s">
        <v>168</v>
      </c>
      <c r="I433" s="33">
        <v>20</v>
      </c>
      <c r="J433" s="24">
        <f>IFERROR(VLOOKUP(Transactions[[#This Row],[Product/ Service Name]],Products[[Product/ Service Name]:[Unit Sales Price]],10,FALSE),"-")</f>
        <v>36</v>
      </c>
      <c r="K433" s="27">
        <f>IFERROR(Transactions[[#This Row],[Unit Price]]*Transactions[[#This Row],[Quantity Sold]],"-")</f>
        <v>720</v>
      </c>
      <c r="L433" s="31">
        <f>IFERROR(Transactions[[#This Row],[Net of Sale]]*Assumptions!$C$1,"-")</f>
        <v>72</v>
      </c>
      <c r="M433" s="31">
        <f>IFERROR(Transactions[[#This Row],[Net of Sale]]*(1+Assumptions!$C$1),"-")</f>
        <v>792.00000000000011</v>
      </c>
      <c r="N433" s="33" t="s">
        <v>190</v>
      </c>
      <c r="O433" s="35" t="s">
        <v>184</v>
      </c>
      <c r="P433" s="33" t="s">
        <v>191</v>
      </c>
      <c r="Q433" s="31">
        <f>IFERROR((VLOOKUP(Transactions[[#This Row],[Product/ Service Name]],Products[[Product/ Service Name]:[Unit Sales Price]],4,FALSE))*Transactions[[#This Row],[Quantity Sold]],"-")</f>
        <v>600</v>
      </c>
      <c r="R433" s="31">
        <f>IFERROR(Transactions[[#This Row],[Net of Sale]]-Transactions[[#This Row],[COGS]],"-")</f>
        <v>120</v>
      </c>
      <c r="S433" s="31">
        <f>IFERROR(Transactions[[#This Row],[COGS]]*Assumptions!$C$1,"-")</f>
        <v>60</v>
      </c>
      <c r="T433" s="31">
        <f>IFERROR(Transactions[[#This Row],[Output VAT(Liability)]]-Transactions[[#This Row],[Input VAT (Assets)]],"-")</f>
        <v>12</v>
      </c>
    </row>
    <row r="434" spans="2:20" x14ac:dyDescent="0.3">
      <c r="B434" s="55">
        <v>45884</v>
      </c>
      <c r="C434" s="50">
        <f>MONTH(Transactions[[#This Row],[Date]])</f>
        <v>8</v>
      </c>
      <c r="D434" s="50" t="s">
        <v>215</v>
      </c>
      <c r="E434" s="50" t="s">
        <v>14</v>
      </c>
      <c r="F434" s="33" t="s">
        <v>96</v>
      </c>
      <c r="G434" s="33" t="s">
        <v>106</v>
      </c>
      <c r="H434" s="33" t="s">
        <v>169</v>
      </c>
      <c r="I434" s="33">
        <v>20</v>
      </c>
      <c r="J434" s="24">
        <f>IFERROR(VLOOKUP(Transactions[[#This Row],[Product/ Service Name]],Products[[Product/ Service Name]:[Unit Sales Price]],10,FALSE),"-")</f>
        <v>24</v>
      </c>
      <c r="K434" s="27">
        <f>IFERROR(Transactions[[#This Row],[Unit Price]]*Transactions[[#This Row],[Quantity Sold]],"-")</f>
        <v>480</v>
      </c>
      <c r="L434" s="31">
        <f>IFERROR(Transactions[[#This Row],[Net of Sale]]*Assumptions!$C$1,"-")</f>
        <v>48</v>
      </c>
      <c r="M434" s="31">
        <f>IFERROR(Transactions[[#This Row],[Net of Sale]]*(1+Assumptions!$C$1),"-")</f>
        <v>528</v>
      </c>
      <c r="N434" s="33" t="s">
        <v>190</v>
      </c>
      <c r="O434" s="35" t="s">
        <v>183</v>
      </c>
      <c r="P434" s="33" t="s">
        <v>192</v>
      </c>
      <c r="Q434" s="31">
        <f>IFERROR((VLOOKUP(Transactions[[#This Row],[Product/ Service Name]],Products[[Product/ Service Name]:[Unit Sales Price]],4,FALSE))*Transactions[[#This Row],[Quantity Sold]],"-")</f>
        <v>400</v>
      </c>
      <c r="R434" s="31">
        <f>IFERROR(Transactions[[#This Row],[Net of Sale]]-Transactions[[#This Row],[COGS]],"-")</f>
        <v>80</v>
      </c>
      <c r="S434" s="31">
        <f>IFERROR(Transactions[[#This Row],[COGS]]*Assumptions!$C$1,"-")</f>
        <v>40</v>
      </c>
      <c r="T434" s="31">
        <f>IFERROR(Transactions[[#This Row],[Output VAT(Liability)]]-Transactions[[#This Row],[Input VAT (Assets)]],"-")</f>
        <v>8</v>
      </c>
    </row>
    <row r="435" spans="2:20" x14ac:dyDescent="0.3">
      <c r="B435" s="55">
        <v>45885</v>
      </c>
      <c r="C435" s="50">
        <f>MONTH(Transactions[[#This Row],[Date]])</f>
        <v>8</v>
      </c>
      <c r="D435" s="50" t="s">
        <v>215</v>
      </c>
      <c r="E435" s="50" t="s">
        <v>14</v>
      </c>
      <c r="F435" s="33" t="s">
        <v>97</v>
      </c>
      <c r="G435" s="33" t="s">
        <v>106</v>
      </c>
      <c r="H435" s="33" t="s">
        <v>170</v>
      </c>
      <c r="I435" s="33">
        <v>20</v>
      </c>
      <c r="J435" s="24">
        <f>IFERROR(VLOOKUP(Transactions[[#This Row],[Product/ Service Name]],Products[[Product/ Service Name]:[Unit Sales Price]],10,FALSE),"-")</f>
        <v>24</v>
      </c>
      <c r="K435" s="27">
        <f>IFERROR(Transactions[[#This Row],[Unit Price]]*Transactions[[#This Row],[Quantity Sold]],"-")</f>
        <v>480</v>
      </c>
      <c r="L435" s="31">
        <f>IFERROR(Transactions[[#This Row],[Net of Sale]]*Assumptions!$C$1,"-")</f>
        <v>48</v>
      </c>
      <c r="M435" s="31">
        <f>IFERROR(Transactions[[#This Row],[Net of Sale]]*(1+Assumptions!$C$1),"-")</f>
        <v>528</v>
      </c>
      <c r="N435" s="33" t="s">
        <v>190</v>
      </c>
      <c r="O435" s="35" t="s">
        <v>185</v>
      </c>
      <c r="P435" s="33" t="s">
        <v>192</v>
      </c>
      <c r="Q435" s="31">
        <f>IFERROR((VLOOKUP(Transactions[[#This Row],[Product/ Service Name]],Products[[Product/ Service Name]:[Unit Sales Price]],4,FALSE))*Transactions[[#This Row],[Quantity Sold]],"-")</f>
        <v>400</v>
      </c>
      <c r="R435" s="31">
        <f>IFERROR(Transactions[[#This Row],[Net of Sale]]-Transactions[[#This Row],[COGS]],"-")</f>
        <v>80</v>
      </c>
      <c r="S435" s="31">
        <f>IFERROR(Transactions[[#This Row],[COGS]]*Assumptions!$C$1,"-")</f>
        <v>40</v>
      </c>
      <c r="T435" s="31">
        <f>IFERROR(Transactions[[#This Row],[Output VAT(Liability)]]-Transactions[[#This Row],[Input VAT (Assets)]],"-")</f>
        <v>8</v>
      </c>
    </row>
    <row r="436" spans="2:20" x14ac:dyDescent="0.3">
      <c r="B436" s="55">
        <v>45885</v>
      </c>
      <c r="C436" s="50">
        <f>MONTH(Transactions[[#This Row],[Date]])</f>
        <v>8</v>
      </c>
      <c r="D436" s="50" t="s">
        <v>215</v>
      </c>
      <c r="E436" s="50" t="s">
        <v>14</v>
      </c>
      <c r="F436" s="33" t="s">
        <v>98</v>
      </c>
      <c r="G436" s="33" t="s">
        <v>106</v>
      </c>
      <c r="H436" s="33" t="s">
        <v>171</v>
      </c>
      <c r="I436" s="33">
        <v>20</v>
      </c>
      <c r="J436" s="24">
        <f>IFERROR(VLOOKUP(Transactions[[#This Row],[Product/ Service Name]],Products[[Product/ Service Name]:[Unit Sales Price]],10,FALSE),"-")</f>
        <v>7.1999999999999993</v>
      </c>
      <c r="K436" s="27">
        <f>IFERROR(Transactions[[#This Row],[Unit Price]]*Transactions[[#This Row],[Quantity Sold]],"-")</f>
        <v>144</v>
      </c>
      <c r="L436" s="31">
        <f>IFERROR(Transactions[[#This Row],[Net of Sale]]*Assumptions!$C$1,"-")</f>
        <v>14.4</v>
      </c>
      <c r="M436" s="31">
        <f>IFERROR(Transactions[[#This Row],[Net of Sale]]*(1+Assumptions!$C$1),"-")</f>
        <v>158.4</v>
      </c>
      <c r="N436" s="33" t="s">
        <v>189</v>
      </c>
      <c r="O436" s="35" t="s">
        <v>181</v>
      </c>
      <c r="P436" s="33" t="s">
        <v>191</v>
      </c>
      <c r="Q436" s="31">
        <f>IFERROR((VLOOKUP(Transactions[[#This Row],[Product/ Service Name]],Products[[Product/ Service Name]:[Unit Sales Price]],4,FALSE))*Transactions[[#This Row],[Quantity Sold]],"-")</f>
        <v>120</v>
      </c>
      <c r="R436" s="31">
        <f>IFERROR(Transactions[[#This Row],[Net of Sale]]-Transactions[[#This Row],[COGS]],"-")</f>
        <v>24</v>
      </c>
      <c r="S436" s="31">
        <f>IFERROR(Transactions[[#This Row],[COGS]]*Assumptions!$C$1,"-")</f>
        <v>12</v>
      </c>
      <c r="T436" s="31">
        <f>IFERROR(Transactions[[#This Row],[Output VAT(Liability)]]-Transactions[[#This Row],[Input VAT (Assets)]],"-")</f>
        <v>2.4000000000000004</v>
      </c>
    </row>
    <row r="437" spans="2:20" x14ac:dyDescent="0.3">
      <c r="B437" s="55">
        <v>45885</v>
      </c>
      <c r="C437" s="50">
        <f>MONTH(Transactions[[#This Row],[Date]])</f>
        <v>8</v>
      </c>
      <c r="D437" s="50" t="s">
        <v>215</v>
      </c>
      <c r="E437" s="50" t="s">
        <v>14</v>
      </c>
      <c r="F437" s="33" t="s">
        <v>99</v>
      </c>
      <c r="G437" s="33" t="s">
        <v>106</v>
      </c>
      <c r="H437" s="33" t="s">
        <v>172</v>
      </c>
      <c r="I437" s="33">
        <v>20</v>
      </c>
      <c r="J437" s="24">
        <f>IFERROR(VLOOKUP(Transactions[[#This Row],[Product/ Service Name]],Products[[Product/ Service Name]:[Unit Sales Price]],10,FALSE),"-")</f>
        <v>7.1999999999999993</v>
      </c>
      <c r="K437" s="27">
        <f>IFERROR(Transactions[[#This Row],[Unit Price]]*Transactions[[#This Row],[Quantity Sold]],"-")</f>
        <v>144</v>
      </c>
      <c r="L437" s="31">
        <f>IFERROR(Transactions[[#This Row],[Net of Sale]]*Assumptions!$C$1,"-")</f>
        <v>14.4</v>
      </c>
      <c r="M437" s="31">
        <f>IFERROR(Transactions[[#This Row],[Net of Sale]]*(1+Assumptions!$C$1),"-")</f>
        <v>158.4</v>
      </c>
      <c r="N437" s="33" t="s">
        <v>190</v>
      </c>
      <c r="O437" s="35" t="s">
        <v>183</v>
      </c>
      <c r="P437" s="33" t="s">
        <v>191</v>
      </c>
      <c r="Q437" s="31">
        <f>IFERROR((VLOOKUP(Transactions[[#This Row],[Product/ Service Name]],Products[[Product/ Service Name]:[Unit Sales Price]],4,FALSE))*Transactions[[#This Row],[Quantity Sold]],"-")</f>
        <v>120</v>
      </c>
      <c r="R437" s="31">
        <f>IFERROR(Transactions[[#This Row],[Net of Sale]]-Transactions[[#This Row],[COGS]],"-")</f>
        <v>24</v>
      </c>
      <c r="S437" s="31">
        <f>IFERROR(Transactions[[#This Row],[COGS]]*Assumptions!$C$1,"-")</f>
        <v>12</v>
      </c>
      <c r="T437" s="31">
        <f>IFERROR(Transactions[[#This Row],[Output VAT(Liability)]]-Transactions[[#This Row],[Input VAT (Assets)]],"-")</f>
        <v>2.4000000000000004</v>
      </c>
    </row>
    <row r="438" spans="2:20" x14ac:dyDescent="0.3">
      <c r="B438" s="55">
        <v>45886</v>
      </c>
      <c r="C438" s="50">
        <f>MONTH(Transactions[[#This Row],[Date]])</f>
        <v>8</v>
      </c>
      <c r="D438" s="50" t="s">
        <v>215</v>
      </c>
      <c r="E438" s="50" t="s">
        <v>14</v>
      </c>
      <c r="F438" s="33" t="s">
        <v>100</v>
      </c>
      <c r="G438" s="33" t="s">
        <v>106</v>
      </c>
      <c r="H438" s="33" t="s">
        <v>167</v>
      </c>
      <c r="I438" s="33">
        <v>20</v>
      </c>
      <c r="J438" s="24">
        <f>IFERROR(VLOOKUP(Transactions[[#This Row],[Product/ Service Name]],Products[[Product/ Service Name]:[Unit Sales Price]],10,FALSE),"-")</f>
        <v>7.1999999999999993</v>
      </c>
      <c r="K438" s="27">
        <f>IFERROR(Transactions[[#This Row],[Unit Price]]*Transactions[[#This Row],[Quantity Sold]],"-")</f>
        <v>144</v>
      </c>
      <c r="L438" s="31">
        <f>IFERROR(Transactions[[#This Row],[Net of Sale]]*Assumptions!$C$1,"-")</f>
        <v>14.4</v>
      </c>
      <c r="M438" s="31">
        <f>IFERROR(Transactions[[#This Row],[Net of Sale]]*(1+Assumptions!$C$1),"-")</f>
        <v>158.4</v>
      </c>
      <c r="N438" s="33" t="s">
        <v>186</v>
      </c>
      <c r="O438" s="35" t="s">
        <v>177</v>
      </c>
      <c r="P438" s="33" t="s">
        <v>191</v>
      </c>
      <c r="Q438" s="31">
        <f>IFERROR((VLOOKUP(Transactions[[#This Row],[Product/ Service Name]],Products[[Product/ Service Name]:[Unit Sales Price]],4,FALSE))*Transactions[[#This Row],[Quantity Sold]],"-")</f>
        <v>120</v>
      </c>
      <c r="R438" s="31">
        <f>IFERROR(Transactions[[#This Row],[Net of Sale]]-Transactions[[#This Row],[COGS]],"-")</f>
        <v>24</v>
      </c>
      <c r="S438" s="31">
        <f>IFERROR(Transactions[[#This Row],[COGS]]*Assumptions!$C$1,"-")</f>
        <v>12</v>
      </c>
      <c r="T438" s="31">
        <f>IFERROR(Transactions[[#This Row],[Output VAT(Liability)]]-Transactions[[#This Row],[Input VAT (Assets)]],"-")</f>
        <v>2.4000000000000004</v>
      </c>
    </row>
    <row r="439" spans="2:20" x14ac:dyDescent="0.3">
      <c r="B439" s="55">
        <v>45886</v>
      </c>
      <c r="C439" s="50">
        <f>MONTH(Transactions[[#This Row],[Date]])</f>
        <v>8</v>
      </c>
      <c r="D439" s="50" t="s">
        <v>215</v>
      </c>
      <c r="E439" s="50" t="s">
        <v>14</v>
      </c>
      <c r="F439" s="33" t="s">
        <v>101</v>
      </c>
      <c r="G439" s="33" t="s">
        <v>106</v>
      </c>
      <c r="H439" s="33" t="s">
        <v>168</v>
      </c>
      <c r="I439" s="33">
        <v>20</v>
      </c>
      <c r="J439" s="24">
        <f>IFERROR(VLOOKUP(Transactions[[#This Row],[Product/ Service Name]],Products[[Product/ Service Name]:[Unit Sales Price]],10,FALSE),"-")</f>
        <v>7.1999999999999993</v>
      </c>
      <c r="K439" s="27">
        <f>IFERROR(Transactions[[#This Row],[Unit Price]]*Transactions[[#This Row],[Quantity Sold]],"-")</f>
        <v>144</v>
      </c>
      <c r="L439" s="31">
        <f>IFERROR(Transactions[[#This Row],[Net of Sale]]*Assumptions!$C$1,"-")</f>
        <v>14.4</v>
      </c>
      <c r="M439" s="31">
        <f>IFERROR(Transactions[[#This Row],[Net of Sale]]*(1+Assumptions!$C$1),"-")</f>
        <v>158.4</v>
      </c>
      <c r="N439" s="33" t="s">
        <v>186</v>
      </c>
      <c r="O439" s="35" t="s">
        <v>184</v>
      </c>
      <c r="P439" s="33" t="s">
        <v>191</v>
      </c>
      <c r="Q439" s="31">
        <f>IFERROR((VLOOKUP(Transactions[[#This Row],[Product/ Service Name]],Products[[Product/ Service Name]:[Unit Sales Price]],4,FALSE))*Transactions[[#This Row],[Quantity Sold]],"-")</f>
        <v>120</v>
      </c>
      <c r="R439" s="31">
        <f>IFERROR(Transactions[[#This Row],[Net of Sale]]-Transactions[[#This Row],[COGS]],"-")</f>
        <v>24</v>
      </c>
      <c r="S439" s="31">
        <f>IFERROR(Transactions[[#This Row],[COGS]]*Assumptions!$C$1,"-")</f>
        <v>12</v>
      </c>
      <c r="T439" s="31">
        <f>IFERROR(Transactions[[#This Row],[Output VAT(Liability)]]-Transactions[[#This Row],[Input VAT (Assets)]],"-")</f>
        <v>2.4000000000000004</v>
      </c>
    </row>
    <row r="440" spans="2:20" x14ac:dyDescent="0.3">
      <c r="B440" s="55">
        <v>45886</v>
      </c>
      <c r="C440" s="50">
        <f>MONTH(Transactions[[#This Row],[Date]])</f>
        <v>8</v>
      </c>
      <c r="D440" s="50" t="s">
        <v>215</v>
      </c>
      <c r="E440" s="50" t="s">
        <v>14</v>
      </c>
      <c r="F440" s="33" t="s">
        <v>102</v>
      </c>
      <c r="G440" s="33" t="s">
        <v>106</v>
      </c>
      <c r="H440" s="33" t="s">
        <v>169</v>
      </c>
      <c r="I440" s="33">
        <v>20</v>
      </c>
      <c r="J440" s="24">
        <f>IFERROR(VLOOKUP(Transactions[[#This Row],[Product/ Service Name]],Products[[Product/ Service Name]:[Unit Sales Price]],10,FALSE),"-")</f>
        <v>6</v>
      </c>
      <c r="K440" s="27">
        <f>IFERROR(Transactions[[#This Row],[Unit Price]]*Transactions[[#This Row],[Quantity Sold]],"-")</f>
        <v>120</v>
      </c>
      <c r="L440" s="31">
        <f>IFERROR(Transactions[[#This Row],[Net of Sale]]*Assumptions!$C$1,"-")</f>
        <v>12</v>
      </c>
      <c r="M440" s="31">
        <f>IFERROR(Transactions[[#This Row],[Net of Sale]]*(1+Assumptions!$C$1),"-")</f>
        <v>132</v>
      </c>
      <c r="N440" s="33" t="s">
        <v>186</v>
      </c>
      <c r="O440" s="35" t="s">
        <v>178</v>
      </c>
      <c r="P440" s="33" t="s">
        <v>191</v>
      </c>
      <c r="Q440" s="31">
        <f>IFERROR((VLOOKUP(Transactions[[#This Row],[Product/ Service Name]],Products[[Product/ Service Name]:[Unit Sales Price]],4,FALSE))*Transactions[[#This Row],[Quantity Sold]],"-")</f>
        <v>100</v>
      </c>
      <c r="R440" s="31">
        <f>IFERROR(Transactions[[#This Row],[Net of Sale]]-Transactions[[#This Row],[COGS]],"-")</f>
        <v>20</v>
      </c>
      <c r="S440" s="31">
        <f>IFERROR(Transactions[[#This Row],[COGS]]*Assumptions!$C$1,"-")</f>
        <v>10</v>
      </c>
      <c r="T440" s="31">
        <f>IFERROR(Transactions[[#This Row],[Output VAT(Liability)]]-Transactions[[#This Row],[Input VAT (Assets)]],"-")</f>
        <v>2</v>
      </c>
    </row>
    <row r="441" spans="2:20" x14ac:dyDescent="0.3">
      <c r="B441" s="55">
        <v>45886</v>
      </c>
      <c r="C441" s="50">
        <f>MONTH(Transactions[[#This Row],[Date]])</f>
        <v>8</v>
      </c>
      <c r="D441" s="50" t="s">
        <v>215</v>
      </c>
      <c r="E441" s="50" t="s">
        <v>14</v>
      </c>
      <c r="F441" s="33" t="s">
        <v>103</v>
      </c>
      <c r="G441" s="33" t="s">
        <v>106</v>
      </c>
      <c r="H441" s="33" t="s">
        <v>170</v>
      </c>
      <c r="I441" s="33">
        <v>20</v>
      </c>
      <c r="J441" s="24">
        <f>IFERROR(VLOOKUP(Transactions[[#This Row],[Product/ Service Name]],Products[[Product/ Service Name]:[Unit Sales Price]],10,FALSE),"-")</f>
        <v>6</v>
      </c>
      <c r="K441" s="27">
        <f>IFERROR(Transactions[[#This Row],[Unit Price]]*Transactions[[#This Row],[Quantity Sold]],"-")</f>
        <v>120</v>
      </c>
      <c r="L441" s="31">
        <f>IFERROR(Transactions[[#This Row],[Net of Sale]]*Assumptions!$C$1,"-")</f>
        <v>12</v>
      </c>
      <c r="M441" s="31">
        <f>IFERROR(Transactions[[#This Row],[Net of Sale]]*(1+Assumptions!$C$1),"-")</f>
        <v>132</v>
      </c>
      <c r="N441" s="33" t="s">
        <v>187</v>
      </c>
      <c r="O441" s="35" t="s">
        <v>183</v>
      </c>
      <c r="P441" s="33" t="s">
        <v>192</v>
      </c>
      <c r="Q441" s="31">
        <f>IFERROR((VLOOKUP(Transactions[[#This Row],[Product/ Service Name]],Products[[Product/ Service Name]:[Unit Sales Price]],4,FALSE))*Transactions[[#This Row],[Quantity Sold]],"-")</f>
        <v>100</v>
      </c>
      <c r="R441" s="31">
        <f>IFERROR(Transactions[[#This Row],[Net of Sale]]-Transactions[[#This Row],[COGS]],"-")</f>
        <v>20</v>
      </c>
      <c r="S441" s="31">
        <f>IFERROR(Transactions[[#This Row],[COGS]]*Assumptions!$C$1,"-")</f>
        <v>10</v>
      </c>
      <c r="T441" s="31">
        <f>IFERROR(Transactions[[#This Row],[Output VAT(Liability)]]-Transactions[[#This Row],[Input VAT (Assets)]],"-")</f>
        <v>2</v>
      </c>
    </row>
    <row r="442" spans="2:20" x14ac:dyDescent="0.3">
      <c r="B442" s="55">
        <v>45888</v>
      </c>
      <c r="C442" s="50">
        <f>MONTH(Transactions[[#This Row],[Date]])</f>
        <v>8</v>
      </c>
      <c r="D442" s="50" t="s">
        <v>215</v>
      </c>
      <c r="E442" s="50" t="s">
        <v>14</v>
      </c>
      <c r="F442" s="33" t="s">
        <v>104</v>
      </c>
      <c r="G442" s="33" t="s">
        <v>106</v>
      </c>
      <c r="H442" s="33" t="s">
        <v>171</v>
      </c>
      <c r="I442" s="33">
        <v>20</v>
      </c>
      <c r="J442" s="24">
        <f>IFERROR(VLOOKUP(Transactions[[#This Row],[Product/ Service Name]],Products[[Product/ Service Name]:[Unit Sales Price]],10,FALSE),"-")</f>
        <v>6</v>
      </c>
      <c r="K442" s="27">
        <f>IFERROR(Transactions[[#This Row],[Unit Price]]*Transactions[[#This Row],[Quantity Sold]],"-")</f>
        <v>120</v>
      </c>
      <c r="L442" s="31">
        <f>IFERROR(Transactions[[#This Row],[Net of Sale]]*Assumptions!$C$1,"-")</f>
        <v>12</v>
      </c>
      <c r="M442" s="31">
        <f>IFERROR(Transactions[[#This Row],[Net of Sale]]*(1+Assumptions!$C$1),"-")</f>
        <v>132</v>
      </c>
      <c r="N442" s="33" t="s">
        <v>187</v>
      </c>
      <c r="O442" s="35" t="s">
        <v>179</v>
      </c>
      <c r="P442" s="33" t="s">
        <v>192</v>
      </c>
      <c r="Q442" s="31">
        <f>IFERROR((VLOOKUP(Transactions[[#This Row],[Product/ Service Name]],Products[[Product/ Service Name]:[Unit Sales Price]],4,FALSE))*Transactions[[#This Row],[Quantity Sold]],"-")</f>
        <v>100</v>
      </c>
      <c r="R442" s="31">
        <f>IFERROR(Transactions[[#This Row],[Net of Sale]]-Transactions[[#This Row],[COGS]],"-")</f>
        <v>20</v>
      </c>
      <c r="S442" s="31">
        <f>IFERROR(Transactions[[#This Row],[COGS]]*Assumptions!$C$1,"-")</f>
        <v>10</v>
      </c>
      <c r="T442" s="31">
        <f>IFERROR(Transactions[[#This Row],[Output VAT(Liability)]]-Transactions[[#This Row],[Input VAT (Assets)]],"-")</f>
        <v>2</v>
      </c>
    </row>
    <row r="443" spans="2:20" x14ac:dyDescent="0.3">
      <c r="B443" s="55">
        <v>45889</v>
      </c>
      <c r="C443" s="50">
        <f>MONTH(Transactions[[#This Row],[Date]])</f>
        <v>8</v>
      </c>
      <c r="D443" s="50" t="s">
        <v>215</v>
      </c>
      <c r="E443" s="50" t="s">
        <v>14</v>
      </c>
      <c r="F443" s="33" t="s">
        <v>51</v>
      </c>
      <c r="G443" s="33" t="s">
        <v>106</v>
      </c>
      <c r="H443" s="33" t="s">
        <v>172</v>
      </c>
      <c r="I443" s="33">
        <v>20</v>
      </c>
      <c r="J443" s="24">
        <f>IFERROR(VLOOKUP(Transactions[[#This Row],[Product/ Service Name]],Products[[Product/ Service Name]:[Unit Sales Price]],10,FALSE),"-")</f>
        <v>9.6</v>
      </c>
      <c r="K443" s="27">
        <f>IFERROR(Transactions[[#This Row],[Unit Price]]*Transactions[[#This Row],[Quantity Sold]],"-")</f>
        <v>192</v>
      </c>
      <c r="L443" s="31">
        <f>IFERROR(Transactions[[#This Row],[Net of Sale]]*Assumptions!$C$1,"-")</f>
        <v>19.200000000000003</v>
      </c>
      <c r="M443" s="31">
        <f>IFERROR(Transactions[[#This Row],[Net of Sale]]*(1+Assumptions!$C$1),"-")</f>
        <v>211.20000000000002</v>
      </c>
      <c r="N443" s="33" t="s">
        <v>188</v>
      </c>
      <c r="O443" s="35" t="s">
        <v>182</v>
      </c>
      <c r="P443" s="33" t="s">
        <v>191</v>
      </c>
      <c r="Q443" s="31">
        <f>IFERROR((VLOOKUP(Transactions[[#This Row],[Product/ Service Name]],Products[[Product/ Service Name]:[Unit Sales Price]],4,FALSE))*Transactions[[#This Row],[Quantity Sold]],"-")</f>
        <v>160</v>
      </c>
      <c r="R443" s="31">
        <f>IFERROR(Transactions[[#This Row],[Net of Sale]]-Transactions[[#This Row],[COGS]],"-")</f>
        <v>32</v>
      </c>
      <c r="S443" s="31">
        <f>IFERROR(Transactions[[#This Row],[COGS]]*Assumptions!$C$1,"-")</f>
        <v>16</v>
      </c>
      <c r="T443" s="31">
        <f>IFERROR(Transactions[[#This Row],[Output VAT(Liability)]]-Transactions[[#This Row],[Input VAT (Assets)]],"-")</f>
        <v>3.2000000000000028</v>
      </c>
    </row>
    <row r="444" spans="2:20" x14ac:dyDescent="0.3">
      <c r="B444" s="55">
        <v>45889</v>
      </c>
      <c r="C444" s="50">
        <f>MONTH(Transactions[[#This Row],[Date]])</f>
        <v>8</v>
      </c>
      <c r="D444" s="50" t="s">
        <v>215</v>
      </c>
      <c r="E444" s="50" t="s">
        <v>14</v>
      </c>
      <c r="F444" s="33" t="s">
        <v>52</v>
      </c>
      <c r="G444" s="33" t="s">
        <v>106</v>
      </c>
      <c r="H444" s="33" t="s">
        <v>167</v>
      </c>
      <c r="I444" s="33">
        <v>20</v>
      </c>
      <c r="J444" s="24">
        <f>IFERROR(VLOOKUP(Transactions[[#This Row],[Product/ Service Name]],Products[[Product/ Service Name]:[Unit Sales Price]],10,FALSE),"-")</f>
        <v>10.799999999999999</v>
      </c>
      <c r="K444" s="27">
        <f>IFERROR(Transactions[[#This Row],[Unit Price]]*Transactions[[#This Row],[Quantity Sold]],"-")</f>
        <v>215.99999999999997</v>
      </c>
      <c r="L444" s="31">
        <f>IFERROR(Transactions[[#This Row],[Net of Sale]]*Assumptions!$C$1,"-")</f>
        <v>21.599999999999998</v>
      </c>
      <c r="M444" s="31">
        <f>IFERROR(Transactions[[#This Row],[Net of Sale]]*(1+Assumptions!$C$1),"-")</f>
        <v>237.6</v>
      </c>
      <c r="N444" s="33" t="s">
        <v>189</v>
      </c>
      <c r="O444" s="35" t="s">
        <v>180</v>
      </c>
      <c r="P444" s="33" t="s">
        <v>191</v>
      </c>
      <c r="Q444" s="31">
        <f>IFERROR((VLOOKUP(Transactions[[#This Row],[Product/ Service Name]],Products[[Product/ Service Name]:[Unit Sales Price]],4,FALSE))*Transactions[[#This Row],[Quantity Sold]],"-")</f>
        <v>180</v>
      </c>
      <c r="R444" s="31">
        <f>IFERROR(Transactions[[#This Row],[Net of Sale]]-Transactions[[#This Row],[COGS]],"-")</f>
        <v>35.999999999999972</v>
      </c>
      <c r="S444" s="31">
        <f>IFERROR(Transactions[[#This Row],[COGS]]*Assumptions!$C$1,"-")</f>
        <v>18</v>
      </c>
      <c r="T444" s="31">
        <f>IFERROR(Transactions[[#This Row],[Output VAT(Liability)]]-Transactions[[#This Row],[Input VAT (Assets)]],"-")</f>
        <v>3.5999999999999979</v>
      </c>
    </row>
    <row r="445" spans="2:20" x14ac:dyDescent="0.3">
      <c r="B445" s="55">
        <v>45889</v>
      </c>
      <c r="C445" s="50">
        <f>MONTH(Transactions[[#This Row],[Date]])</f>
        <v>8</v>
      </c>
      <c r="D445" s="50" t="s">
        <v>215</v>
      </c>
      <c r="E445" s="50" t="s">
        <v>14</v>
      </c>
      <c r="F445" s="33" t="s">
        <v>53</v>
      </c>
      <c r="G445" s="33" t="s">
        <v>106</v>
      </c>
      <c r="H445" s="33" t="s">
        <v>168</v>
      </c>
      <c r="I445" s="33">
        <v>20</v>
      </c>
      <c r="J445" s="24">
        <f>IFERROR(VLOOKUP(Transactions[[#This Row],[Product/ Service Name]],Products[[Product/ Service Name]:[Unit Sales Price]],10,FALSE),"-")</f>
        <v>18</v>
      </c>
      <c r="K445" s="27">
        <f>IFERROR(Transactions[[#This Row],[Unit Price]]*Transactions[[#This Row],[Quantity Sold]],"-")</f>
        <v>360</v>
      </c>
      <c r="L445" s="31">
        <f>IFERROR(Transactions[[#This Row],[Net of Sale]]*Assumptions!$C$1,"-")</f>
        <v>36</v>
      </c>
      <c r="M445" s="31">
        <f>IFERROR(Transactions[[#This Row],[Net of Sale]]*(1+Assumptions!$C$1),"-")</f>
        <v>396.00000000000006</v>
      </c>
      <c r="N445" s="33" t="s">
        <v>188</v>
      </c>
      <c r="O445" s="35" t="s">
        <v>181</v>
      </c>
      <c r="P445" s="33" t="s">
        <v>191</v>
      </c>
      <c r="Q445" s="31">
        <f>IFERROR((VLOOKUP(Transactions[[#This Row],[Product/ Service Name]],Products[[Product/ Service Name]:[Unit Sales Price]],4,FALSE))*Transactions[[#This Row],[Quantity Sold]],"-")</f>
        <v>300</v>
      </c>
      <c r="R445" s="31">
        <f>IFERROR(Transactions[[#This Row],[Net of Sale]]-Transactions[[#This Row],[COGS]],"-")</f>
        <v>60</v>
      </c>
      <c r="S445" s="31">
        <f>IFERROR(Transactions[[#This Row],[COGS]]*Assumptions!$C$1,"-")</f>
        <v>30</v>
      </c>
      <c r="T445" s="31">
        <f>IFERROR(Transactions[[#This Row],[Output VAT(Liability)]]-Transactions[[#This Row],[Input VAT (Assets)]],"-")</f>
        <v>6</v>
      </c>
    </row>
    <row r="446" spans="2:20" x14ac:dyDescent="0.3">
      <c r="B446" s="55">
        <v>45889</v>
      </c>
      <c r="C446" s="50">
        <f>MONTH(Transactions[[#This Row],[Date]])</f>
        <v>8</v>
      </c>
      <c r="D446" s="50" t="s">
        <v>215</v>
      </c>
      <c r="E446" s="50" t="s">
        <v>14</v>
      </c>
      <c r="F446" s="33" t="s">
        <v>54</v>
      </c>
      <c r="G446" s="33" t="s">
        <v>106</v>
      </c>
      <c r="H446" s="33" t="s">
        <v>169</v>
      </c>
      <c r="I446" s="33">
        <v>20</v>
      </c>
      <c r="J446" s="24">
        <f>IFERROR(VLOOKUP(Transactions[[#This Row],[Product/ Service Name]],Products[[Product/ Service Name]:[Unit Sales Price]],10,FALSE),"-")</f>
        <v>36</v>
      </c>
      <c r="K446" s="27">
        <f>IFERROR(Transactions[[#This Row],[Unit Price]]*Transactions[[#This Row],[Quantity Sold]],"-")</f>
        <v>720</v>
      </c>
      <c r="L446" s="31">
        <f>IFERROR(Transactions[[#This Row],[Net of Sale]]*Assumptions!$C$1,"-")</f>
        <v>72</v>
      </c>
      <c r="M446" s="31">
        <f>IFERROR(Transactions[[#This Row],[Net of Sale]]*(1+Assumptions!$C$1),"-")</f>
        <v>792.00000000000011</v>
      </c>
      <c r="N446" s="33" t="s">
        <v>188</v>
      </c>
      <c r="O446" s="35" t="s">
        <v>185</v>
      </c>
      <c r="P446" s="33" t="s">
        <v>191</v>
      </c>
      <c r="Q446" s="31">
        <f>IFERROR((VLOOKUP(Transactions[[#This Row],[Product/ Service Name]],Products[[Product/ Service Name]:[Unit Sales Price]],4,FALSE))*Transactions[[#This Row],[Quantity Sold]],"-")</f>
        <v>600</v>
      </c>
      <c r="R446" s="31">
        <f>IFERROR(Transactions[[#This Row],[Net of Sale]]-Transactions[[#This Row],[COGS]],"-")</f>
        <v>120</v>
      </c>
      <c r="S446" s="31">
        <f>IFERROR(Transactions[[#This Row],[COGS]]*Assumptions!$C$1,"-")</f>
        <v>60</v>
      </c>
      <c r="T446" s="31">
        <f>IFERROR(Transactions[[#This Row],[Output VAT(Liability)]]-Transactions[[#This Row],[Input VAT (Assets)]],"-")</f>
        <v>12</v>
      </c>
    </row>
    <row r="447" spans="2:20" x14ac:dyDescent="0.3">
      <c r="B447" s="55">
        <v>45890</v>
      </c>
      <c r="C447" s="50">
        <f>MONTH(Transactions[[#This Row],[Date]])</f>
        <v>8</v>
      </c>
      <c r="D447" s="50" t="s">
        <v>215</v>
      </c>
      <c r="E447" s="50" t="s">
        <v>14</v>
      </c>
      <c r="F447" s="33" t="s">
        <v>55</v>
      </c>
      <c r="G447" s="33" t="s">
        <v>106</v>
      </c>
      <c r="H447" s="33" t="s">
        <v>170</v>
      </c>
      <c r="I447" s="33">
        <v>20</v>
      </c>
      <c r="J447" s="24">
        <f>IFERROR(VLOOKUP(Transactions[[#This Row],[Product/ Service Name]],Products[[Product/ Service Name]:[Unit Sales Price]],10,FALSE),"-")</f>
        <v>16.8</v>
      </c>
      <c r="K447" s="27">
        <f>IFERROR(Transactions[[#This Row],[Unit Price]]*Transactions[[#This Row],[Quantity Sold]],"-")</f>
        <v>336</v>
      </c>
      <c r="L447" s="31">
        <f>IFERROR(Transactions[[#This Row],[Net of Sale]]*Assumptions!$C$1,"-")</f>
        <v>33.6</v>
      </c>
      <c r="M447" s="31">
        <f>IFERROR(Transactions[[#This Row],[Net of Sale]]*(1+Assumptions!$C$1),"-")</f>
        <v>369.6</v>
      </c>
      <c r="N447" s="33" t="s">
        <v>188</v>
      </c>
      <c r="O447" s="35" t="s">
        <v>177</v>
      </c>
      <c r="P447" s="33" t="s">
        <v>191</v>
      </c>
      <c r="Q447" s="31">
        <f>IFERROR((VLOOKUP(Transactions[[#This Row],[Product/ Service Name]],Products[[Product/ Service Name]:[Unit Sales Price]],4,FALSE))*Transactions[[#This Row],[Quantity Sold]],"-")</f>
        <v>280</v>
      </c>
      <c r="R447" s="31">
        <f>IFERROR(Transactions[[#This Row],[Net of Sale]]-Transactions[[#This Row],[COGS]],"-")</f>
        <v>56</v>
      </c>
      <c r="S447" s="31">
        <f>IFERROR(Transactions[[#This Row],[COGS]]*Assumptions!$C$1,"-")</f>
        <v>28</v>
      </c>
      <c r="T447" s="31">
        <f>IFERROR(Transactions[[#This Row],[Output VAT(Liability)]]-Transactions[[#This Row],[Input VAT (Assets)]],"-")</f>
        <v>5.6000000000000014</v>
      </c>
    </row>
    <row r="448" spans="2:20" x14ac:dyDescent="0.3">
      <c r="B448" s="55">
        <v>45890</v>
      </c>
      <c r="C448" s="50">
        <f>MONTH(Transactions[[#This Row],[Date]])</f>
        <v>8</v>
      </c>
      <c r="D448" s="50" t="s">
        <v>215</v>
      </c>
      <c r="E448" s="50" t="s">
        <v>14</v>
      </c>
      <c r="F448" s="33" t="s">
        <v>56</v>
      </c>
      <c r="G448" s="33" t="s">
        <v>106</v>
      </c>
      <c r="H448" s="33" t="s">
        <v>171</v>
      </c>
      <c r="I448" s="33">
        <v>20</v>
      </c>
      <c r="J448" s="24">
        <f>IFERROR(VLOOKUP(Transactions[[#This Row],[Product/ Service Name]],Products[[Product/ Service Name]:[Unit Sales Price]],10,FALSE),"-")</f>
        <v>72</v>
      </c>
      <c r="K448" s="27">
        <f>IFERROR(Transactions[[#This Row],[Unit Price]]*Transactions[[#This Row],[Quantity Sold]],"-")</f>
        <v>1440</v>
      </c>
      <c r="L448" s="31">
        <f>IFERROR(Transactions[[#This Row],[Net of Sale]]*Assumptions!$C$1,"-")</f>
        <v>144</v>
      </c>
      <c r="M448" s="31">
        <f>IFERROR(Transactions[[#This Row],[Net of Sale]]*(1+Assumptions!$C$1),"-")</f>
        <v>1584.0000000000002</v>
      </c>
      <c r="N448" s="33" t="s">
        <v>190</v>
      </c>
      <c r="O448" s="35" t="s">
        <v>179</v>
      </c>
      <c r="P448" s="33" t="s">
        <v>192</v>
      </c>
      <c r="Q448" s="31">
        <f>IFERROR((VLOOKUP(Transactions[[#This Row],[Product/ Service Name]],Products[[Product/ Service Name]:[Unit Sales Price]],4,FALSE))*Transactions[[#This Row],[Quantity Sold]],"-")</f>
        <v>1200</v>
      </c>
      <c r="R448" s="31">
        <f>IFERROR(Transactions[[#This Row],[Net of Sale]]-Transactions[[#This Row],[COGS]],"-")</f>
        <v>240</v>
      </c>
      <c r="S448" s="31">
        <f>IFERROR(Transactions[[#This Row],[COGS]]*Assumptions!$C$1,"-")</f>
        <v>120</v>
      </c>
      <c r="T448" s="31">
        <f>IFERROR(Transactions[[#This Row],[Output VAT(Liability)]]-Transactions[[#This Row],[Input VAT (Assets)]],"-")</f>
        <v>24</v>
      </c>
    </row>
    <row r="449" spans="2:20" x14ac:dyDescent="0.3">
      <c r="B449" s="55">
        <v>45891</v>
      </c>
      <c r="C449" s="50">
        <f>MONTH(Transactions[[#This Row],[Date]])</f>
        <v>8</v>
      </c>
      <c r="D449" s="50" t="s">
        <v>215</v>
      </c>
      <c r="E449" s="50" t="s">
        <v>14</v>
      </c>
      <c r="F449" s="33" t="s">
        <v>57</v>
      </c>
      <c r="G449" s="33" t="s">
        <v>106</v>
      </c>
      <c r="H449" s="33" t="s">
        <v>172</v>
      </c>
      <c r="I449" s="33">
        <v>20</v>
      </c>
      <c r="J449" s="24">
        <f>IFERROR(VLOOKUP(Transactions[[#This Row],[Product/ Service Name]],Products[[Product/ Service Name]:[Unit Sales Price]],10,FALSE),"-")</f>
        <v>15.6</v>
      </c>
      <c r="K449" s="27">
        <f>IFERROR(Transactions[[#This Row],[Unit Price]]*Transactions[[#This Row],[Quantity Sold]],"-")</f>
        <v>312</v>
      </c>
      <c r="L449" s="31">
        <f>IFERROR(Transactions[[#This Row],[Net of Sale]]*Assumptions!$C$1,"-")</f>
        <v>31.200000000000003</v>
      </c>
      <c r="M449" s="31">
        <f>IFERROR(Transactions[[#This Row],[Net of Sale]]*(1+Assumptions!$C$1),"-")</f>
        <v>343.20000000000005</v>
      </c>
      <c r="N449" s="33" t="s">
        <v>190</v>
      </c>
      <c r="O449" s="35" t="s">
        <v>180</v>
      </c>
      <c r="P449" s="33" t="s">
        <v>192</v>
      </c>
      <c r="Q449" s="31">
        <f>IFERROR((VLOOKUP(Transactions[[#This Row],[Product/ Service Name]],Products[[Product/ Service Name]:[Unit Sales Price]],4,FALSE))*Transactions[[#This Row],[Quantity Sold]],"-")</f>
        <v>260</v>
      </c>
      <c r="R449" s="31">
        <f>IFERROR(Transactions[[#This Row],[Net of Sale]]-Transactions[[#This Row],[COGS]],"-")</f>
        <v>52</v>
      </c>
      <c r="S449" s="31">
        <f>IFERROR(Transactions[[#This Row],[COGS]]*Assumptions!$C$1,"-")</f>
        <v>26</v>
      </c>
      <c r="T449" s="31">
        <f>IFERROR(Transactions[[#This Row],[Output VAT(Liability)]]-Transactions[[#This Row],[Input VAT (Assets)]],"-")</f>
        <v>5.2000000000000028</v>
      </c>
    </row>
    <row r="450" spans="2:20" x14ac:dyDescent="0.3">
      <c r="B450" s="55">
        <v>45891</v>
      </c>
      <c r="C450" s="50">
        <f>MONTH(Transactions[[#This Row],[Date]])</f>
        <v>8</v>
      </c>
      <c r="D450" s="50" t="s">
        <v>215</v>
      </c>
      <c r="E450" s="50" t="s">
        <v>14</v>
      </c>
      <c r="F450" s="33" t="s">
        <v>58</v>
      </c>
      <c r="G450" s="33" t="s">
        <v>106</v>
      </c>
      <c r="H450" s="33" t="s">
        <v>167</v>
      </c>
      <c r="I450" s="33">
        <v>20</v>
      </c>
      <c r="J450" s="24">
        <f>IFERROR(VLOOKUP(Transactions[[#This Row],[Product/ Service Name]],Products[[Product/ Service Name]:[Unit Sales Price]],10,FALSE),"-")</f>
        <v>48</v>
      </c>
      <c r="K450" s="27">
        <f>IFERROR(Transactions[[#This Row],[Unit Price]]*Transactions[[#This Row],[Quantity Sold]],"-")</f>
        <v>960</v>
      </c>
      <c r="L450" s="31">
        <f>IFERROR(Transactions[[#This Row],[Net of Sale]]*Assumptions!$C$1,"-")</f>
        <v>96</v>
      </c>
      <c r="M450" s="31">
        <f>IFERROR(Transactions[[#This Row],[Net of Sale]]*(1+Assumptions!$C$1),"-")</f>
        <v>1056</v>
      </c>
      <c r="N450" s="33" t="s">
        <v>190</v>
      </c>
      <c r="O450" s="35" t="s">
        <v>185</v>
      </c>
      <c r="P450" s="33" t="s">
        <v>191</v>
      </c>
      <c r="Q450" s="31">
        <f>IFERROR((VLOOKUP(Transactions[[#This Row],[Product/ Service Name]],Products[[Product/ Service Name]:[Unit Sales Price]],4,FALSE))*Transactions[[#This Row],[Quantity Sold]],"-")</f>
        <v>800</v>
      </c>
      <c r="R450" s="31">
        <f>IFERROR(Transactions[[#This Row],[Net of Sale]]-Transactions[[#This Row],[COGS]],"-")</f>
        <v>160</v>
      </c>
      <c r="S450" s="31">
        <f>IFERROR(Transactions[[#This Row],[COGS]]*Assumptions!$C$1,"-")</f>
        <v>80</v>
      </c>
      <c r="T450" s="31">
        <f>IFERROR(Transactions[[#This Row],[Output VAT(Liability)]]-Transactions[[#This Row],[Input VAT (Assets)]],"-")</f>
        <v>16</v>
      </c>
    </row>
    <row r="451" spans="2:20" x14ac:dyDescent="0.3">
      <c r="B451" s="55">
        <v>45891</v>
      </c>
      <c r="C451" s="50">
        <f>MONTH(Transactions[[#This Row],[Date]])</f>
        <v>8</v>
      </c>
      <c r="D451" s="50" t="s">
        <v>215</v>
      </c>
      <c r="E451" s="50" t="s">
        <v>14</v>
      </c>
      <c r="F451" s="33" t="s">
        <v>59</v>
      </c>
      <c r="G451" s="33" t="s">
        <v>106</v>
      </c>
      <c r="H451" s="33" t="s">
        <v>168</v>
      </c>
      <c r="I451" s="33">
        <v>20</v>
      </c>
      <c r="J451" s="24">
        <f>IFERROR(VLOOKUP(Transactions[[#This Row],[Product/ Service Name]],Products[[Product/ Service Name]:[Unit Sales Price]],10,FALSE),"-")</f>
        <v>18</v>
      </c>
      <c r="K451" s="27">
        <f>IFERROR(Transactions[[#This Row],[Unit Price]]*Transactions[[#This Row],[Quantity Sold]],"-")</f>
        <v>360</v>
      </c>
      <c r="L451" s="31">
        <f>IFERROR(Transactions[[#This Row],[Net of Sale]]*Assumptions!$C$1,"-")</f>
        <v>36</v>
      </c>
      <c r="M451" s="31">
        <f>IFERROR(Transactions[[#This Row],[Net of Sale]]*(1+Assumptions!$C$1),"-")</f>
        <v>396.00000000000006</v>
      </c>
      <c r="N451" s="33" t="s">
        <v>190</v>
      </c>
      <c r="O451" s="35" t="s">
        <v>185</v>
      </c>
      <c r="P451" s="33" t="s">
        <v>191</v>
      </c>
      <c r="Q451" s="31">
        <f>IFERROR((VLOOKUP(Transactions[[#This Row],[Product/ Service Name]],Products[[Product/ Service Name]:[Unit Sales Price]],4,FALSE))*Transactions[[#This Row],[Quantity Sold]],"-")</f>
        <v>300</v>
      </c>
      <c r="R451" s="31">
        <f>IFERROR(Transactions[[#This Row],[Net of Sale]]-Transactions[[#This Row],[COGS]],"-")</f>
        <v>60</v>
      </c>
      <c r="S451" s="31">
        <f>IFERROR(Transactions[[#This Row],[COGS]]*Assumptions!$C$1,"-")</f>
        <v>30</v>
      </c>
      <c r="T451" s="31">
        <f>IFERROR(Transactions[[#This Row],[Output VAT(Liability)]]-Transactions[[#This Row],[Input VAT (Assets)]],"-")</f>
        <v>6</v>
      </c>
    </row>
    <row r="452" spans="2:20" x14ac:dyDescent="0.3">
      <c r="B452" s="55">
        <v>45891</v>
      </c>
      <c r="C452" s="50">
        <f>MONTH(Transactions[[#This Row],[Date]])</f>
        <v>8</v>
      </c>
      <c r="D452" s="50" t="s">
        <v>215</v>
      </c>
      <c r="E452" s="50" t="s">
        <v>14</v>
      </c>
      <c r="F452" s="33" t="s">
        <v>60</v>
      </c>
      <c r="G452" s="33" t="s">
        <v>106</v>
      </c>
      <c r="H452" s="33" t="s">
        <v>169</v>
      </c>
      <c r="I452" s="33">
        <v>20</v>
      </c>
      <c r="J452" s="24">
        <f>IFERROR(VLOOKUP(Transactions[[#This Row],[Product/ Service Name]],Products[[Product/ Service Name]:[Unit Sales Price]],10,FALSE),"-")</f>
        <v>72</v>
      </c>
      <c r="K452" s="27">
        <f>IFERROR(Transactions[[#This Row],[Unit Price]]*Transactions[[#This Row],[Quantity Sold]],"-")</f>
        <v>1440</v>
      </c>
      <c r="L452" s="31">
        <f>IFERROR(Transactions[[#This Row],[Net of Sale]]*Assumptions!$C$1,"-")</f>
        <v>144</v>
      </c>
      <c r="M452" s="31">
        <f>IFERROR(Transactions[[#This Row],[Net of Sale]]*(1+Assumptions!$C$1),"-")</f>
        <v>1584.0000000000002</v>
      </c>
      <c r="N452" s="33" t="s">
        <v>190</v>
      </c>
      <c r="O452" s="35" t="s">
        <v>181</v>
      </c>
      <c r="P452" s="33" t="s">
        <v>191</v>
      </c>
      <c r="Q452" s="31">
        <f>IFERROR((VLOOKUP(Transactions[[#This Row],[Product/ Service Name]],Products[[Product/ Service Name]:[Unit Sales Price]],4,FALSE))*Transactions[[#This Row],[Quantity Sold]],"-")</f>
        <v>1200</v>
      </c>
      <c r="R452" s="31">
        <f>IFERROR(Transactions[[#This Row],[Net of Sale]]-Transactions[[#This Row],[COGS]],"-")</f>
        <v>240</v>
      </c>
      <c r="S452" s="31">
        <f>IFERROR(Transactions[[#This Row],[COGS]]*Assumptions!$C$1,"-")</f>
        <v>120</v>
      </c>
      <c r="T452" s="31">
        <f>IFERROR(Transactions[[#This Row],[Output VAT(Liability)]]-Transactions[[#This Row],[Input VAT (Assets)]],"-")</f>
        <v>24</v>
      </c>
    </row>
    <row r="453" spans="2:20" x14ac:dyDescent="0.3">
      <c r="B453" s="55">
        <v>45893</v>
      </c>
      <c r="C453" s="50">
        <f>MONTH(Transactions[[#This Row],[Date]])</f>
        <v>8</v>
      </c>
      <c r="D453" s="50" t="s">
        <v>215</v>
      </c>
      <c r="E453" s="50" t="s">
        <v>14</v>
      </c>
      <c r="F453" s="33" t="s">
        <v>61</v>
      </c>
      <c r="G453" s="33" t="s">
        <v>106</v>
      </c>
      <c r="H453" s="33" t="s">
        <v>170</v>
      </c>
      <c r="I453" s="33">
        <v>20</v>
      </c>
      <c r="J453" s="24">
        <f>IFERROR(VLOOKUP(Transactions[[#This Row],[Product/ Service Name]],Products[[Product/ Service Name]:[Unit Sales Price]],10,FALSE),"-")</f>
        <v>16.8</v>
      </c>
      <c r="K453" s="27">
        <f>IFERROR(Transactions[[#This Row],[Unit Price]]*Transactions[[#This Row],[Quantity Sold]],"-")</f>
        <v>336</v>
      </c>
      <c r="L453" s="31">
        <f>IFERROR(Transactions[[#This Row],[Net of Sale]]*Assumptions!$C$1,"-")</f>
        <v>33.6</v>
      </c>
      <c r="M453" s="31">
        <f>IFERROR(Transactions[[#This Row],[Net of Sale]]*(1+Assumptions!$C$1),"-")</f>
        <v>369.6</v>
      </c>
      <c r="N453" s="33" t="s">
        <v>190</v>
      </c>
      <c r="O453" s="35" t="s">
        <v>182</v>
      </c>
      <c r="P453" s="33" t="s">
        <v>191</v>
      </c>
      <c r="Q453" s="31">
        <f>IFERROR((VLOOKUP(Transactions[[#This Row],[Product/ Service Name]],Products[[Product/ Service Name]:[Unit Sales Price]],4,FALSE))*Transactions[[#This Row],[Quantity Sold]],"-")</f>
        <v>280</v>
      </c>
      <c r="R453" s="31">
        <f>IFERROR(Transactions[[#This Row],[Net of Sale]]-Transactions[[#This Row],[COGS]],"-")</f>
        <v>56</v>
      </c>
      <c r="S453" s="31">
        <f>IFERROR(Transactions[[#This Row],[COGS]]*Assumptions!$C$1,"-")</f>
        <v>28</v>
      </c>
      <c r="T453" s="31">
        <f>IFERROR(Transactions[[#This Row],[Output VAT(Liability)]]-Transactions[[#This Row],[Input VAT (Assets)]],"-")</f>
        <v>5.6000000000000014</v>
      </c>
    </row>
    <row r="454" spans="2:20" x14ac:dyDescent="0.3">
      <c r="B454" s="55">
        <v>45893</v>
      </c>
      <c r="C454" s="50">
        <f>MONTH(Transactions[[#This Row],[Date]])</f>
        <v>8</v>
      </c>
      <c r="D454" s="50" t="s">
        <v>215</v>
      </c>
      <c r="E454" s="50" t="s">
        <v>14</v>
      </c>
      <c r="F454" s="33" t="s">
        <v>62</v>
      </c>
      <c r="G454" s="33" t="s">
        <v>106</v>
      </c>
      <c r="H454" s="33" t="s">
        <v>171</v>
      </c>
      <c r="I454" s="33">
        <v>20</v>
      </c>
      <c r="J454" s="24">
        <f>IFERROR(VLOOKUP(Transactions[[#This Row],[Product/ Service Name]],Products[[Product/ Service Name]:[Unit Sales Price]],10,FALSE),"-")</f>
        <v>18</v>
      </c>
      <c r="K454" s="27">
        <f>IFERROR(Transactions[[#This Row],[Unit Price]]*Transactions[[#This Row],[Quantity Sold]],"-")</f>
        <v>360</v>
      </c>
      <c r="L454" s="31">
        <f>IFERROR(Transactions[[#This Row],[Net of Sale]]*Assumptions!$C$1,"-")</f>
        <v>36</v>
      </c>
      <c r="M454" s="31">
        <f>IFERROR(Transactions[[#This Row],[Net of Sale]]*(1+Assumptions!$C$1),"-")</f>
        <v>396.00000000000006</v>
      </c>
      <c r="N454" s="33" t="s">
        <v>189</v>
      </c>
      <c r="O454" s="35" t="s">
        <v>184</v>
      </c>
      <c r="P454" s="33" t="s">
        <v>191</v>
      </c>
      <c r="Q454" s="31">
        <f>IFERROR((VLOOKUP(Transactions[[#This Row],[Product/ Service Name]],Products[[Product/ Service Name]:[Unit Sales Price]],4,FALSE))*Transactions[[#This Row],[Quantity Sold]],"-")</f>
        <v>300</v>
      </c>
      <c r="R454" s="31">
        <f>IFERROR(Transactions[[#This Row],[Net of Sale]]-Transactions[[#This Row],[COGS]],"-")</f>
        <v>60</v>
      </c>
      <c r="S454" s="31">
        <f>IFERROR(Transactions[[#This Row],[COGS]]*Assumptions!$C$1,"-")</f>
        <v>30</v>
      </c>
      <c r="T454" s="31">
        <f>IFERROR(Transactions[[#This Row],[Output VAT(Liability)]]-Transactions[[#This Row],[Input VAT (Assets)]],"-")</f>
        <v>6</v>
      </c>
    </row>
    <row r="455" spans="2:20" x14ac:dyDescent="0.3">
      <c r="B455" s="55">
        <v>45893</v>
      </c>
      <c r="C455" s="50">
        <f>MONTH(Transactions[[#This Row],[Date]])</f>
        <v>8</v>
      </c>
      <c r="D455" s="50" t="s">
        <v>215</v>
      </c>
      <c r="E455" s="50" t="s">
        <v>14</v>
      </c>
      <c r="F455" s="33" t="s">
        <v>63</v>
      </c>
      <c r="G455" s="33" t="s">
        <v>106</v>
      </c>
      <c r="H455" s="33" t="s">
        <v>172</v>
      </c>
      <c r="I455" s="33">
        <v>20</v>
      </c>
      <c r="J455" s="24">
        <f>IFERROR(VLOOKUP(Transactions[[#This Row],[Product/ Service Name]],Products[[Product/ Service Name]:[Unit Sales Price]],10,FALSE),"-")</f>
        <v>4.8</v>
      </c>
      <c r="K455" s="27">
        <f>IFERROR(Transactions[[#This Row],[Unit Price]]*Transactions[[#This Row],[Quantity Sold]],"-")</f>
        <v>96</v>
      </c>
      <c r="L455" s="31">
        <f>IFERROR(Transactions[[#This Row],[Net of Sale]]*Assumptions!$C$1,"-")</f>
        <v>9.6000000000000014</v>
      </c>
      <c r="M455" s="31">
        <f>IFERROR(Transactions[[#This Row],[Net of Sale]]*(1+Assumptions!$C$1),"-")</f>
        <v>105.60000000000001</v>
      </c>
      <c r="N455" s="33" t="s">
        <v>190</v>
      </c>
      <c r="O455" s="35" t="s">
        <v>183</v>
      </c>
      <c r="P455" s="33" t="s">
        <v>192</v>
      </c>
      <c r="Q455" s="31">
        <f>IFERROR((VLOOKUP(Transactions[[#This Row],[Product/ Service Name]],Products[[Product/ Service Name]:[Unit Sales Price]],4,FALSE))*Transactions[[#This Row],[Quantity Sold]],"-")</f>
        <v>80</v>
      </c>
      <c r="R455" s="31">
        <f>IFERROR(Transactions[[#This Row],[Net of Sale]]-Transactions[[#This Row],[COGS]],"-")</f>
        <v>16</v>
      </c>
      <c r="S455" s="31">
        <f>IFERROR(Transactions[[#This Row],[COGS]]*Assumptions!$C$1,"-")</f>
        <v>8</v>
      </c>
      <c r="T455" s="31">
        <f>IFERROR(Transactions[[#This Row],[Output VAT(Liability)]]-Transactions[[#This Row],[Input VAT (Assets)]],"-")</f>
        <v>1.6000000000000014</v>
      </c>
    </row>
    <row r="456" spans="2:20" x14ac:dyDescent="0.3">
      <c r="B456" s="55">
        <v>45893</v>
      </c>
      <c r="C456" s="50">
        <f>MONTH(Transactions[[#This Row],[Date]])</f>
        <v>8</v>
      </c>
      <c r="D456" s="50" t="s">
        <v>215</v>
      </c>
      <c r="E456" s="50" t="s">
        <v>13</v>
      </c>
      <c r="F456" s="33" t="s">
        <v>87</v>
      </c>
      <c r="G456" s="33" t="s">
        <v>106</v>
      </c>
      <c r="H456" s="33" t="s">
        <v>167</v>
      </c>
      <c r="I456" s="33">
        <v>20</v>
      </c>
      <c r="J456" s="24">
        <f>IFERROR(VLOOKUP(Transactions[[#This Row],[Product/ Service Name]],Products[[Product/ Service Name]:[Unit Sales Price]],10,FALSE),"-")</f>
        <v>60</v>
      </c>
      <c r="K456" s="27">
        <f>IFERROR(Transactions[[#This Row],[Unit Price]]*Transactions[[#This Row],[Quantity Sold]],"-")</f>
        <v>1200</v>
      </c>
      <c r="L456" s="31">
        <f>IFERROR(Transactions[[#This Row],[Net of Sale]]*Assumptions!$C$1,"-")</f>
        <v>120</v>
      </c>
      <c r="M456" s="31">
        <f>IFERROR(Transactions[[#This Row],[Net of Sale]]*(1+Assumptions!$C$1),"-")</f>
        <v>1320</v>
      </c>
      <c r="N456" s="33" t="s">
        <v>186</v>
      </c>
      <c r="O456" s="35" t="s">
        <v>185</v>
      </c>
      <c r="P456" s="33" t="s">
        <v>192</v>
      </c>
      <c r="Q456" s="31">
        <f>IFERROR((VLOOKUP(Transactions[[#This Row],[Product/ Service Name]],Products[[Product/ Service Name]:[Unit Sales Price]],4,FALSE))*Transactions[[#This Row],[Quantity Sold]],"-")</f>
        <v>1000</v>
      </c>
      <c r="R456" s="31">
        <f>IFERROR(Transactions[[#This Row],[Net of Sale]]-Transactions[[#This Row],[COGS]],"-")</f>
        <v>200</v>
      </c>
      <c r="S456" s="31">
        <f>IFERROR(Transactions[[#This Row],[COGS]]*Assumptions!$C$1,"-")</f>
        <v>100</v>
      </c>
      <c r="T456" s="31">
        <f>IFERROR(Transactions[[#This Row],[Output VAT(Liability)]]-Transactions[[#This Row],[Input VAT (Assets)]],"-")</f>
        <v>20</v>
      </c>
    </row>
    <row r="457" spans="2:20" x14ac:dyDescent="0.3">
      <c r="B457" s="55">
        <v>45893</v>
      </c>
      <c r="C457" s="50">
        <f>MONTH(Transactions[[#This Row],[Date]])</f>
        <v>8</v>
      </c>
      <c r="D457" s="50" t="s">
        <v>215</v>
      </c>
      <c r="E457" s="50" t="s">
        <v>13</v>
      </c>
      <c r="F457" s="33" t="s">
        <v>88</v>
      </c>
      <c r="G457" s="33" t="s">
        <v>106</v>
      </c>
      <c r="H457" s="33" t="s">
        <v>168</v>
      </c>
      <c r="I457" s="33">
        <v>20</v>
      </c>
      <c r="J457" s="24">
        <f>IFERROR(VLOOKUP(Transactions[[#This Row],[Product/ Service Name]],Products[[Product/ Service Name]:[Unit Sales Price]],10,FALSE),"-")</f>
        <v>36</v>
      </c>
      <c r="K457" s="27">
        <f>IFERROR(Transactions[[#This Row],[Unit Price]]*Transactions[[#This Row],[Quantity Sold]],"-")</f>
        <v>720</v>
      </c>
      <c r="L457" s="31">
        <f>IFERROR(Transactions[[#This Row],[Net of Sale]]*Assumptions!$C$1,"-")</f>
        <v>72</v>
      </c>
      <c r="M457" s="31">
        <f>IFERROR(Transactions[[#This Row],[Net of Sale]]*(1+Assumptions!$C$1),"-")</f>
        <v>792.00000000000011</v>
      </c>
      <c r="N457" s="33" t="s">
        <v>186</v>
      </c>
      <c r="O457" s="35" t="s">
        <v>181</v>
      </c>
      <c r="P457" s="33" t="s">
        <v>191</v>
      </c>
      <c r="Q457" s="31">
        <f>IFERROR((VLOOKUP(Transactions[[#This Row],[Product/ Service Name]],Products[[Product/ Service Name]:[Unit Sales Price]],4,FALSE))*Transactions[[#This Row],[Quantity Sold]],"-")</f>
        <v>600</v>
      </c>
      <c r="R457" s="31">
        <f>IFERROR(Transactions[[#This Row],[Net of Sale]]-Transactions[[#This Row],[COGS]],"-")</f>
        <v>120</v>
      </c>
      <c r="S457" s="31">
        <f>IFERROR(Transactions[[#This Row],[COGS]]*Assumptions!$C$1,"-")</f>
        <v>60</v>
      </c>
      <c r="T457" s="31">
        <f>IFERROR(Transactions[[#This Row],[Output VAT(Liability)]]-Transactions[[#This Row],[Input VAT (Assets)]],"-")</f>
        <v>12</v>
      </c>
    </row>
    <row r="458" spans="2:20" x14ac:dyDescent="0.3">
      <c r="B458" s="55">
        <v>45894</v>
      </c>
      <c r="C458" s="50">
        <f>MONTH(Transactions[[#This Row],[Date]])</f>
        <v>8</v>
      </c>
      <c r="D458" s="50" t="s">
        <v>215</v>
      </c>
      <c r="E458" s="50" t="s">
        <v>13</v>
      </c>
      <c r="F458" s="33" t="s">
        <v>89</v>
      </c>
      <c r="G458" s="33" t="s">
        <v>106</v>
      </c>
      <c r="H458" s="33" t="s">
        <v>169</v>
      </c>
      <c r="I458" s="33">
        <v>20</v>
      </c>
      <c r="J458" s="24">
        <f>IFERROR(VLOOKUP(Transactions[[#This Row],[Product/ Service Name]],Products[[Product/ Service Name]:[Unit Sales Price]],10,FALSE),"-")</f>
        <v>48</v>
      </c>
      <c r="K458" s="27">
        <f>IFERROR(Transactions[[#This Row],[Unit Price]]*Transactions[[#This Row],[Quantity Sold]],"-")</f>
        <v>960</v>
      </c>
      <c r="L458" s="31">
        <f>IFERROR(Transactions[[#This Row],[Net of Sale]]*Assumptions!$C$1,"-")</f>
        <v>96</v>
      </c>
      <c r="M458" s="31">
        <f>IFERROR(Transactions[[#This Row],[Net of Sale]]*(1+Assumptions!$C$1),"-")</f>
        <v>1056</v>
      </c>
      <c r="N458" s="33" t="s">
        <v>186</v>
      </c>
      <c r="O458" s="35" t="s">
        <v>183</v>
      </c>
      <c r="P458" s="33" t="s">
        <v>191</v>
      </c>
      <c r="Q458" s="31">
        <f>IFERROR((VLOOKUP(Transactions[[#This Row],[Product/ Service Name]],Products[[Product/ Service Name]:[Unit Sales Price]],4,FALSE))*Transactions[[#This Row],[Quantity Sold]],"-")</f>
        <v>800</v>
      </c>
      <c r="R458" s="31">
        <f>IFERROR(Transactions[[#This Row],[Net of Sale]]-Transactions[[#This Row],[COGS]],"-")</f>
        <v>160</v>
      </c>
      <c r="S458" s="31">
        <f>IFERROR(Transactions[[#This Row],[COGS]]*Assumptions!$C$1,"-")</f>
        <v>80</v>
      </c>
      <c r="T458" s="31">
        <f>IFERROR(Transactions[[#This Row],[Output VAT(Liability)]]-Transactions[[#This Row],[Input VAT (Assets)]],"-")</f>
        <v>16</v>
      </c>
    </row>
    <row r="459" spans="2:20" x14ac:dyDescent="0.3">
      <c r="B459" s="55">
        <v>45895</v>
      </c>
      <c r="C459" s="50">
        <f>MONTH(Transactions[[#This Row],[Date]])</f>
        <v>8</v>
      </c>
      <c r="D459" s="50" t="s">
        <v>215</v>
      </c>
      <c r="E459" s="50" t="s">
        <v>13</v>
      </c>
      <c r="F459" s="33" t="s">
        <v>90</v>
      </c>
      <c r="G459" s="33" t="s">
        <v>106</v>
      </c>
      <c r="H459" s="33" t="s">
        <v>170</v>
      </c>
      <c r="I459" s="33">
        <v>20</v>
      </c>
      <c r="J459" s="24">
        <f>IFERROR(VLOOKUP(Transactions[[#This Row],[Product/ Service Name]],Products[[Product/ Service Name]:[Unit Sales Price]],10,FALSE),"-")</f>
        <v>72</v>
      </c>
      <c r="K459" s="27">
        <f>IFERROR(Transactions[[#This Row],[Unit Price]]*Transactions[[#This Row],[Quantity Sold]],"-")</f>
        <v>1440</v>
      </c>
      <c r="L459" s="31">
        <f>IFERROR(Transactions[[#This Row],[Net of Sale]]*Assumptions!$C$1,"-")</f>
        <v>144</v>
      </c>
      <c r="M459" s="31">
        <f>IFERROR(Transactions[[#This Row],[Net of Sale]]*(1+Assumptions!$C$1),"-")</f>
        <v>1584.0000000000002</v>
      </c>
      <c r="N459" s="33" t="s">
        <v>187</v>
      </c>
      <c r="O459" s="35" t="s">
        <v>177</v>
      </c>
      <c r="P459" s="33" t="s">
        <v>191</v>
      </c>
      <c r="Q459" s="31">
        <f>IFERROR((VLOOKUP(Transactions[[#This Row],[Product/ Service Name]],Products[[Product/ Service Name]:[Unit Sales Price]],4,FALSE))*Transactions[[#This Row],[Quantity Sold]],"-")</f>
        <v>1200</v>
      </c>
      <c r="R459" s="31">
        <f>IFERROR(Transactions[[#This Row],[Net of Sale]]-Transactions[[#This Row],[COGS]],"-")</f>
        <v>240</v>
      </c>
      <c r="S459" s="31">
        <f>IFERROR(Transactions[[#This Row],[COGS]]*Assumptions!$C$1,"-")</f>
        <v>120</v>
      </c>
      <c r="T459" s="31">
        <f>IFERROR(Transactions[[#This Row],[Output VAT(Liability)]]-Transactions[[#This Row],[Input VAT (Assets)]],"-")</f>
        <v>24</v>
      </c>
    </row>
    <row r="460" spans="2:20" x14ac:dyDescent="0.3">
      <c r="B460" s="55">
        <v>45896</v>
      </c>
      <c r="C460" s="50">
        <f>MONTH(Transactions[[#This Row],[Date]])</f>
        <v>8</v>
      </c>
      <c r="D460" s="50" t="s">
        <v>215</v>
      </c>
      <c r="E460" s="50" t="s">
        <v>13</v>
      </c>
      <c r="F460" s="33" t="s">
        <v>91</v>
      </c>
      <c r="G460" s="33" t="s">
        <v>106</v>
      </c>
      <c r="H460" s="33" t="s">
        <v>171</v>
      </c>
      <c r="I460" s="33">
        <v>20</v>
      </c>
      <c r="J460" s="24">
        <f>IFERROR(VLOOKUP(Transactions[[#This Row],[Product/ Service Name]],Products[[Product/ Service Name]:[Unit Sales Price]],10,FALSE),"-")</f>
        <v>15.6</v>
      </c>
      <c r="K460" s="27">
        <f>IFERROR(Transactions[[#This Row],[Unit Price]]*Transactions[[#This Row],[Quantity Sold]],"-")</f>
        <v>312</v>
      </c>
      <c r="L460" s="31">
        <f>IFERROR(Transactions[[#This Row],[Net of Sale]]*Assumptions!$C$1,"-")</f>
        <v>31.200000000000003</v>
      </c>
      <c r="M460" s="31">
        <f>IFERROR(Transactions[[#This Row],[Net of Sale]]*(1+Assumptions!$C$1),"-")</f>
        <v>343.20000000000005</v>
      </c>
      <c r="N460" s="33" t="s">
        <v>187</v>
      </c>
      <c r="O460" s="35" t="s">
        <v>184</v>
      </c>
      <c r="P460" s="33" t="s">
        <v>191</v>
      </c>
      <c r="Q460" s="31">
        <f>IFERROR((VLOOKUP(Transactions[[#This Row],[Product/ Service Name]],Products[[Product/ Service Name]:[Unit Sales Price]],4,FALSE))*Transactions[[#This Row],[Quantity Sold]],"-")</f>
        <v>260</v>
      </c>
      <c r="R460" s="31">
        <f>IFERROR(Transactions[[#This Row],[Net of Sale]]-Transactions[[#This Row],[COGS]],"-")</f>
        <v>52</v>
      </c>
      <c r="S460" s="31">
        <f>IFERROR(Transactions[[#This Row],[COGS]]*Assumptions!$C$1,"-")</f>
        <v>26</v>
      </c>
      <c r="T460" s="31">
        <f>IFERROR(Transactions[[#This Row],[Output VAT(Liability)]]-Transactions[[#This Row],[Input VAT (Assets)]],"-")</f>
        <v>5.2000000000000028</v>
      </c>
    </row>
    <row r="461" spans="2:20" x14ac:dyDescent="0.3">
      <c r="B461" s="55">
        <v>45896</v>
      </c>
      <c r="C461" s="50">
        <f>MONTH(Transactions[[#This Row],[Date]])</f>
        <v>8</v>
      </c>
      <c r="D461" s="50" t="s">
        <v>215</v>
      </c>
      <c r="E461" s="50" t="s">
        <v>13</v>
      </c>
      <c r="F461" s="33" t="s">
        <v>92</v>
      </c>
      <c r="G461" s="33" t="s">
        <v>106</v>
      </c>
      <c r="H461" s="33" t="s">
        <v>172</v>
      </c>
      <c r="I461" s="33">
        <v>20</v>
      </c>
      <c r="J461" s="24">
        <f>IFERROR(VLOOKUP(Transactions[[#This Row],[Product/ Service Name]],Products[[Product/ Service Name]:[Unit Sales Price]],10,FALSE),"-")</f>
        <v>19.2</v>
      </c>
      <c r="K461" s="27">
        <f>IFERROR(Transactions[[#This Row],[Unit Price]]*Transactions[[#This Row],[Quantity Sold]],"-")</f>
        <v>384</v>
      </c>
      <c r="L461" s="31">
        <f>IFERROR(Transactions[[#This Row],[Net of Sale]]*Assumptions!$C$1,"-")</f>
        <v>38.400000000000006</v>
      </c>
      <c r="M461" s="31">
        <f>IFERROR(Transactions[[#This Row],[Net of Sale]]*(1+Assumptions!$C$1),"-")</f>
        <v>422.40000000000003</v>
      </c>
      <c r="N461" s="33" t="s">
        <v>188</v>
      </c>
      <c r="O461" s="35" t="s">
        <v>178</v>
      </c>
      <c r="P461" s="33" t="s">
        <v>191</v>
      </c>
      <c r="Q461" s="31">
        <f>IFERROR((VLOOKUP(Transactions[[#This Row],[Product/ Service Name]],Products[[Product/ Service Name]:[Unit Sales Price]],4,FALSE))*Transactions[[#This Row],[Quantity Sold]],"-")</f>
        <v>320</v>
      </c>
      <c r="R461" s="31">
        <f>IFERROR(Transactions[[#This Row],[Net of Sale]]-Transactions[[#This Row],[COGS]],"-")</f>
        <v>64</v>
      </c>
      <c r="S461" s="31">
        <f>IFERROR(Transactions[[#This Row],[COGS]]*Assumptions!$C$1,"-")</f>
        <v>32</v>
      </c>
      <c r="T461" s="31">
        <f>IFERROR(Transactions[[#This Row],[Output VAT(Liability)]]-Transactions[[#This Row],[Input VAT (Assets)]],"-")</f>
        <v>6.4000000000000057</v>
      </c>
    </row>
    <row r="462" spans="2:20" x14ac:dyDescent="0.3">
      <c r="B462" s="55">
        <v>45897</v>
      </c>
      <c r="C462" s="50">
        <f>MONTH(Transactions[[#This Row],[Date]])</f>
        <v>8</v>
      </c>
      <c r="D462" s="50" t="s">
        <v>215</v>
      </c>
      <c r="E462" s="50" t="s">
        <v>13</v>
      </c>
      <c r="F462" s="33" t="s">
        <v>93</v>
      </c>
      <c r="G462" s="33" t="s">
        <v>106</v>
      </c>
      <c r="H462" s="33" t="s">
        <v>167</v>
      </c>
      <c r="I462" s="33">
        <v>20</v>
      </c>
      <c r="J462" s="24">
        <f>IFERROR(VLOOKUP(Transactions[[#This Row],[Product/ Service Name]],Products[[Product/ Service Name]:[Unit Sales Price]],10,FALSE),"-")</f>
        <v>30</v>
      </c>
      <c r="K462" s="27">
        <f>IFERROR(Transactions[[#This Row],[Unit Price]]*Transactions[[#This Row],[Quantity Sold]],"-")</f>
        <v>600</v>
      </c>
      <c r="L462" s="31">
        <f>IFERROR(Transactions[[#This Row],[Net of Sale]]*Assumptions!$C$1,"-")</f>
        <v>60</v>
      </c>
      <c r="M462" s="31">
        <f>IFERROR(Transactions[[#This Row],[Net of Sale]]*(1+Assumptions!$C$1),"-")</f>
        <v>660</v>
      </c>
      <c r="N462" s="33" t="s">
        <v>189</v>
      </c>
      <c r="O462" s="35" t="s">
        <v>183</v>
      </c>
      <c r="P462" s="33" t="s">
        <v>192</v>
      </c>
      <c r="Q462" s="31">
        <f>IFERROR((VLOOKUP(Transactions[[#This Row],[Product/ Service Name]],Products[[Product/ Service Name]:[Unit Sales Price]],4,FALSE))*Transactions[[#This Row],[Quantity Sold]],"-")</f>
        <v>500</v>
      </c>
      <c r="R462" s="31">
        <f>IFERROR(Transactions[[#This Row],[Net of Sale]]-Transactions[[#This Row],[COGS]],"-")</f>
        <v>100</v>
      </c>
      <c r="S462" s="31">
        <f>IFERROR(Transactions[[#This Row],[COGS]]*Assumptions!$C$1,"-")</f>
        <v>50</v>
      </c>
      <c r="T462" s="31">
        <f>IFERROR(Transactions[[#This Row],[Output VAT(Liability)]]-Transactions[[#This Row],[Input VAT (Assets)]],"-")</f>
        <v>10</v>
      </c>
    </row>
    <row r="463" spans="2:20" x14ac:dyDescent="0.3">
      <c r="B463" s="55">
        <v>45898</v>
      </c>
      <c r="C463" s="50">
        <f>MONTH(Transactions[[#This Row],[Date]])</f>
        <v>8</v>
      </c>
      <c r="D463" s="50" t="s">
        <v>215</v>
      </c>
      <c r="E463" s="50" t="s">
        <v>13</v>
      </c>
      <c r="F463" s="33" t="s">
        <v>94</v>
      </c>
      <c r="G463" s="33" t="s">
        <v>106</v>
      </c>
      <c r="H463" s="33" t="s">
        <v>168</v>
      </c>
      <c r="I463" s="33">
        <v>20</v>
      </c>
      <c r="J463" s="24">
        <f>IFERROR(VLOOKUP(Transactions[[#This Row],[Product/ Service Name]],Products[[Product/ Service Name]:[Unit Sales Price]],10,FALSE),"-")</f>
        <v>108</v>
      </c>
      <c r="K463" s="27">
        <f>IFERROR(Transactions[[#This Row],[Unit Price]]*Transactions[[#This Row],[Quantity Sold]],"-")</f>
        <v>2160</v>
      </c>
      <c r="L463" s="31">
        <f>IFERROR(Transactions[[#This Row],[Net of Sale]]*Assumptions!$C$1,"-")</f>
        <v>216</v>
      </c>
      <c r="M463" s="31">
        <f>IFERROR(Transactions[[#This Row],[Net of Sale]]*(1+Assumptions!$C$1),"-")</f>
        <v>2376</v>
      </c>
      <c r="N463" s="33" t="s">
        <v>188</v>
      </c>
      <c r="O463" s="35" t="s">
        <v>179</v>
      </c>
      <c r="P463" s="33" t="s">
        <v>192</v>
      </c>
      <c r="Q463" s="31">
        <f>IFERROR((VLOOKUP(Transactions[[#This Row],[Product/ Service Name]],Products[[Product/ Service Name]:[Unit Sales Price]],4,FALSE))*Transactions[[#This Row],[Quantity Sold]],"-")</f>
        <v>1800</v>
      </c>
      <c r="R463" s="31">
        <f>IFERROR(Transactions[[#This Row],[Net of Sale]]-Transactions[[#This Row],[COGS]],"-")</f>
        <v>360</v>
      </c>
      <c r="S463" s="31">
        <f>IFERROR(Transactions[[#This Row],[COGS]]*Assumptions!$C$1,"-")</f>
        <v>180</v>
      </c>
      <c r="T463" s="31">
        <f>IFERROR(Transactions[[#This Row],[Output VAT(Liability)]]-Transactions[[#This Row],[Input VAT (Assets)]],"-")</f>
        <v>36</v>
      </c>
    </row>
    <row r="464" spans="2:20" x14ac:dyDescent="0.3">
      <c r="B464" s="55">
        <v>45898</v>
      </c>
      <c r="C464" s="50">
        <f>MONTH(Transactions[[#This Row],[Date]])</f>
        <v>8</v>
      </c>
      <c r="D464" s="50" t="s">
        <v>215</v>
      </c>
      <c r="E464" s="50" t="s">
        <v>13</v>
      </c>
      <c r="F464" s="33" t="s">
        <v>95</v>
      </c>
      <c r="G464" s="33" t="s">
        <v>106</v>
      </c>
      <c r="H464" s="33" t="s">
        <v>169</v>
      </c>
      <c r="I464" s="33">
        <v>20</v>
      </c>
      <c r="J464" s="24">
        <f>IFERROR(VLOOKUP(Transactions[[#This Row],[Product/ Service Name]],Products[[Product/ Service Name]:[Unit Sales Price]],10,FALSE),"-")</f>
        <v>48</v>
      </c>
      <c r="K464" s="27">
        <f>IFERROR(Transactions[[#This Row],[Unit Price]]*Transactions[[#This Row],[Quantity Sold]],"-")</f>
        <v>960</v>
      </c>
      <c r="L464" s="31">
        <f>IFERROR(Transactions[[#This Row],[Net of Sale]]*Assumptions!$C$1,"-")</f>
        <v>96</v>
      </c>
      <c r="M464" s="31">
        <f>IFERROR(Transactions[[#This Row],[Net of Sale]]*(1+Assumptions!$C$1),"-")</f>
        <v>1056</v>
      </c>
      <c r="N464" s="33" t="s">
        <v>188</v>
      </c>
      <c r="O464" s="35" t="s">
        <v>182</v>
      </c>
      <c r="P464" s="33" t="s">
        <v>191</v>
      </c>
      <c r="Q464" s="31">
        <f>IFERROR((VLOOKUP(Transactions[[#This Row],[Product/ Service Name]],Products[[Product/ Service Name]:[Unit Sales Price]],4,FALSE))*Transactions[[#This Row],[Quantity Sold]],"-")</f>
        <v>800</v>
      </c>
      <c r="R464" s="31">
        <f>IFERROR(Transactions[[#This Row],[Net of Sale]]-Transactions[[#This Row],[COGS]],"-")</f>
        <v>160</v>
      </c>
      <c r="S464" s="31">
        <f>IFERROR(Transactions[[#This Row],[COGS]]*Assumptions!$C$1,"-")</f>
        <v>80</v>
      </c>
      <c r="T464" s="31">
        <f>IFERROR(Transactions[[#This Row],[Output VAT(Liability)]]-Transactions[[#This Row],[Input VAT (Assets)]],"-")</f>
        <v>16</v>
      </c>
    </row>
    <row r="465" spans="2:20" x14ac:dyDescent="0.3">
      <c r="B465" s="55">
        <v>45900</v>
      </c>
      <c r="C465" s="50">
        <f>MONTH(Transactions[[#This Row],[Date]])</f>
        <v>8</v>
      </c>
      <c r="D465" s="50" t="s">
        <v>215</v>
      </c>
      <c r="E465" s="50" t="s">
        <v>13</v>
      </c>
      <c r="F465" s="33" t="s">
        <v>37</v>
      </c>
      <c r="G465" s="33" t="s">
        <v>106</v>
      </c>
      <c r="H465" s="33" t="s">
        <v>170</v>
      </c>
      <c r="I465" s="33">
        <v>20</v>
      </c>
      <c r="J465" s="24">
        <f>IFERROR(VLOOKUP(Transactions[[#This Row],[Product/ Service Name]],Products[[Product/ Service Name]:[Unit Sales Price]],10,FALSE),"-")</f>
        <v>7.1999999999999993</v>
      </c>
      <c r="K465" s="27">
        <f>IFERROR(Transactions[[#This Row],[Unit Price]]*Transactions[[#This Row],[Quantity Sold]],"-")</f>
        <v>144</v>
      </c>
      <c r="L465" s="31">
        <f>IFERROR(Transactions[[#This Row],[Net of Sale]]*Assumptions!$C$1,"-")</f>
        <v>14.4</v>
      </c>
      <c r="M465" s="31">
        <f>IFERROR(Transactions[[#This Row],[Net of Sale]]*(1+Assumptions!$C$1),"-")</f>
        <v>158.4</v>
      </c>
      <c r="N465" s="33" t="s">
        <v>188</v>
      </c>
      <c r="O465" s="35" t="s">
        <v>180</v>
      </c>
      <c r="P465" s="33" t="s">
        <v>191</v>
      </c>
      <c r="Q465" s="31">
        <f>IFERROR((VLOOKUP(Transactions[[#This Row],[Product/ Service Name]],Products[[Product/ Service Name]:[Unit Sales Price]],4,FALSE))*Transactions[[#This Row],[Quantity Sold]],"-")</f>
        <v>120</v>
      </c>
      <c r="R465" s="31">
        <f>IFERROR(Transactions[[#This Row],[Net of Sale]]-Transactions[[#This Row],[COGS]],"-")</f>
        <v>24</v>
      </c>
      <c r="S465" s="31">
        <f>IFERROR(Transactions[[#This Row],[COGS]]*Assumptions!$C$1,"-")</f>
        <v>12</v>
      </c>
      <c r="T465" s="31">
        <f>IFERROR(Transactions[[#This Row],[Output VAT(Liability)]]-Transactions[[#This Row],[Input VAT (Assets)]],"-")</f>
        <v>2.4000000000000004</v>
      </c>
    </row>
    <row r="466" spans="2:20" x14ac:dyDescent="0.3">
      <c r="B466" s="55">
        <v>45900</v>
      </c>
      <c r="C466" s="50">
        <f>MONTH(Transactions[[#This Row],[Date]])</f>
        <v>8</v>
      </c>
      <c r="D466" s="50" t="s">
        <v>215</v>
      </c>
      <c r="E466" s="50" t="s">
        <v>13</v>
      </c>
      <c r="F466" s="33" t="s">
        <v>38</v>
      </c>
      <c r="G466" s="33" t="s">
        <v>106</v>
      </c>
      <c r="H466" s="33" t="s">
        <v>171</v>
      </c>
      <c r="I466" s="33">
        <v>20</v>
      </c>
      <c r="J466" s="24">
        <f>IFERROR(VLOOKUP(Transactions[[#This Row],[Product/ Service Name]],Products[[Product/ Service Name]:[Unit Sales Price]],10,FALSE),"-")</f>
        <v>60</v>
      </c>
      <c r="K466" s="27">
        <f>IFERROR(Transactions[[#This Row],[Unit Price]]*Transactions[[#This Row],[Quantity Sold]],"-")</f>
        <v>1200</v>
      </c>
      <c r="L466" s="31">
        <f>IFERROR(Transactions[[#This Row],[Net of Sale]]*Assumptions!$C$1,"-")</f>
        <v>120</v>
      </c>
      <c r="M466" s="31">
        <f>IFERROR(Transactions[[#This Row],[Net of Sale]]*(1+Assumptions!$C$1),"-")</f>
        <v>1320</v>
      </c>
      <c r="N466" s="33" t="s">
        <v>190</v>
      </c>
      <c r="O466" s="35" t="s">
        <v>181</v>
      </c>
      <c r="P466" s="33" t="s">
        <v>191</v>
      </c>
      <c r="Q466" s="31">
        <f>IFERROR((VLOOKUP(Transactions[[#This Row],[Product/ Service Name]],Products[[Product/ Service Name]:[Unit Sales Price]],4,FALSE))*Transactions[[#This Row],[Quantity Sold]],"-")</f>
        <v>1000</v>
      </c>
      <c r="R466" s="31">
        <f>IFERROR(Transactions[[#This Row],[Net of Sale]]-Transactions[[#This Row],[COGS]],"-")</f>
        <v>200</v>
      </c>
      <c r="S466" s="31">
        <f>IFERROR(Transactions[[#This Row],[COGS]]*Assumptions!$C$1,"-")</f>
        <v>100</v>
      </c>
      <c r="T466" s="31">
        <f>IFERROR(Transactions[[#This Row],[Output VAT(Liability)]]-Transactions[[#This Row],[Input VAT (Assets)]],"-")</f>
        <v>20</v>
      </c>
    </row>
    <row r="467" spans="2:20" x14ac:dyDescent="0.3">
      <c r="B467" s="55">
        <v>45901</v>
      </c>
      <c r="C467" s="50">
        <f>MONTH(Transactions[[#This Row],[Date]])</f>
        <v>9</v>
      </c>
      <c r="D467" s="50" t="s">
        <v>215</v>
      </c>
      <c r="E467" s="50" t="s">
        <v>13</v>
      </c>
      <c r="F467" s="33" t="s">
        <v>39</v>
      </c>
      <c r="G467" s="33" t="s">
        <v>106</v>
      </c>
      <c r="H467" s="33" t="s">
        <v>172</v>
      </c>
      <c r="I467" s="33">
        <v>20</v>
      </c>
      <c r="J467" s="24">
        <f>IFERROR(VLOOKUP(Transactions[[#This Row],[Product/ Service Name]],Products[[Product/ Service Name]:[Unit Sales Price]],10,FALSE),"-")</f>
        <v>55.199999999999996</v>
      </c>
      <c r="K467" s="27">
        <f>IFERROR(Transactions[[#This Row],[Unit Price]]*Transactions[[#This Row],[Quantity Sold]],"-")</f>
        <v>1104</v>
      </c>
      <c r="L467" s="31">
        <f>IFERROR(Transactions[[#This Row],[Net of Sale]]*Assumptions!$C$1,"-")</f>
        <v>110.4</v>
      </c>
      <c r="M467" s="31">
        <f>IFERROR(Transactions[[#This Row],[Net of Sale]]*(1+Assumptions!$C$1),"-")</f>
        <v>1214.4000000000001</v>
      </c>
      <c r="N467" s="33" t="s">
        <v>190</v>
      </c>
      <c r="O467" s="35" t="s">
        <v>185</v>
      </c>
      <c r="P467" s="33" t="s">
        <v>191</v>
      </c>
      <c r="Q467" s="31">
        <f>IFERROR((VLOOKUP(Transactions[[#This Row],[Product/ Service Name]],Products[[Product/ Service Name]:[Unit Sales Price]],4,FALSE))*Transactions[[#This Row],[Quantity Sold]],"-")</f>
        <v>920</v>
      </c>
      <c r="R467" s="31">
        <f>IFERROR(Transactions[[#This Row],[Net of Sale]]-Transactions[[#This Row],[COGS]],"-")</f>
        <v>184</v>
      </c>
      <c r="S467" s="31">
        <f>IFERROR(Transactions[[#This Row],[COGS]]*Assumptions!$C$1,"-")</f>
        <v>92</v>
      </c>
      <c r="T467" s="31">
        <f>IFERROR(Transactions[[#This Row],[Output VAT(Liability)]]-Transactions[[#This Row],[Input VAT (Assets)]],"-")</f>
        <v>18.400000000000006</v>
      </c>
    </row>
    <row r="468" spans="2:20" x14ac:dyDescent="0.3">
      <c r="B468" s="55">
        <v>45901</v>
      </c>
      <c r="C468" s="50">
        <f>MONTH(Transactions[[#This Row],[Date]])</f>
        <v>9</v>
      </c>
      <c r="D468" s="50" t="s">
        <v>215</v>
      </c>
      <c r="E468" s="50" t="s">
        <v>13</v>
      </c>
      <c r="F468" s="33" t="s">
        <v>40</v>
      </c>
      <c r="G468" s="33" t="s">
        <v>106</v>
      </c>
      <c r="H468" s="33" t="s">
        <v>167</v>
      </c>
      <c r="I468" s="33">
        <v>20</v>
      </c>
      <c r="J468" s="24">
        <f>IFERROR(VLOOKUP(Transactions[[#This Row],[Product/ Service Name]],Products[[Product/ Service Name]:[Unit Sales Price]],10,FALSE),"-")</f>
        <v>26.4</v>
      </c>
      <c r="K468" s="27">
        <f>IFERROR(Transactions[[#This Row],[Unit Price]]*Transactions[[#This Row],[Quantity Sold]],"-")</f>
        <v>528</v>
      </c>
      <c r="L468" s="31">
        <f>IFERROR(Transactions[[#This Row],[Net of Sale]]*Assumptions!$C$1,"-")</f>
        <v>52.800000000000004</v>
      </c>
      <c r="M468" s="31">
        <f>IFERROR(Transactions[[#This Row],[Net of Sale]]*(1+Assumptions!$C$1),"-")</f>
        <v>580.80000000000007</v>
      </c>
      <c r="N468" s="33" t="s">
        <v>190</v>
      </c>
      <c r="O468" s="35" t="s">
        <v>177</v>
      </c>
      <c r="P468" s="33" t="s">
        <v>191</v>
      </c>
      <c r="Q468" s="31">
        <f>IFERROR((VLOOKUP(Transactions[[#This Row],[Product/ Service Name]],Products[[Product/ Service Name]:[Unit Sales Price]],4,FALSE))*Transactions[[#This Row],[Quantity Sold]],"-")</f>
        <v>440</v>
      </c>
      <c r="R468" s="31">
        <f>IFERROR(Transactions[[#This Row],[Net of Sale]]-Transactions[[#This Row],[COGS]],"-")</f>
        <v>88</v>
      </c>
      <c r="S468" s="31">
        <f>IFERROR(Transactions[[#This Row],[COGS]]*Assumptions!$C$1,"-")</f>
        <v>44</v>
      </c>
      <c r="T468" s="31">
        <f>IFERROR(Transactions[[#This Row],[Output VAT(Liability)]]-Transactions[[#This Row],[Input VAT (Assets)]],"-")</f>
        <v>8.8000000000000043</v>
      </c>
    </row>
    <row r="469" spans="2:20" x14ac:dyDescent="0.3">
      <c r="B469" s="55">
        <v>45902</v>
      </c>
      <c r="C469" s="50">
        <f>MONTH(Transactions[[#This Row],[Date]])</f>
        <v>9</v>
      </c>
      <c r="D469" s="50" t="s">
        <v>215</v>
      </c>
      <c r="E469" s="50" t="s">
        <v>13</v>
      </c>
      <c r="F469" s="33" t="s">
        <v>41</v>
      </c>
      <c r="G469" s="33" t="s">
        <v>106</v>
      </c>
      <c r="H469" s="33" t="s">
        <v>168</v>
      </c>
      <c r="I469" s="33">
        <v>20</v>
      </c>
      <c r="J469" s="24">
        <f>IFERROR(VLOOKUP(Transactions[[#This Row],[Product/ Service Name]],Products[[Product/ Service Name]:[Unit Sales Price]],10,FALSE),"-")</f>
        <v>25.2</v>
      </c>
      <c r="K469" s="27">
        <f>IFERROR(Transactions[[#This Row],[Unit Price]]*Transactions[[#This Row],[Quantity Sold]],"-")</f>
        <v>504</v>
      </c>
      <c r="L469" s="31">
        <f>IFERROR(Transactions[[#This Row],[Net of Sale]]*Assumptions!$C$1,"-")</f>
        <v>50.400000000000006</v>
      </c>
      <c r="M469" s="31">
        <f>IFERROR(Transactions[[#This Row],[Net of Sale]]*(1+Assumptions!$C$1),"-")</f>
        <v>554.40000000000009</v>
      </c>
      <c r="N469" s="33" t="s">
        <v>190</v>
      </c>
      <c r="O469" s="35" t="s">
        <v>179</v>
      </c>
      <c r="P469" s="33" t="s">
        <v>192</v>
      </c>
      <c r="Q469" s="31">
        <f>IFERROR((VLOOKUP(Transactions[[#This Row],[Product/ Service Name]],Products[[Product/ Service Name]:[Unit Sales Price]],4,FALSE))*Transactions[[#This Row],[Quantity Sold]],"-")</f>
        <v>420</v>
      </c>
      <c r="R469" s="31">
        <f>IFERROR(Transactions[[#This Row],[Net of Sale]]-Transactions[[#This Row],[COGS]],"-")</f>
        <v>84</v>
      </c>
      <c r="S469" s="31">
        <f>IFERROR(Transactions[[#This Row],[COGS]]*Assumptions!$C$1,"-")</f>
        <v>42</v>
      </c>
      <c r="T469" s="31">
        <f>IFERROR(Transactions[[#This Row],[Output VAT(Liability)]]-Transactions[[#This Row],[Input VAT (Assets)]],"-")</f>
        <v>8.4000000000000057</v>
      </c>
    </row>
    <row r="470" spans="2:20" x14ac:dyDescent="0.3">
      <c r="B470" s="55">
        <v>45905</v>
      </c>
      <c r="C470" s="50">
        <f>MONTH(Transactions[[#This Row],[Date]])</f>
        <v>9</v>
      </c>
      <c r="D470" s="50" t="s">
        <v>215</v>
      </c>
      <c r="E470" s="50" t="s">
        <v>13</v>
      </c>
      <c r="F470" s="33" t="s">
        <v>42</v>
      </c>
      <c r="G470" s="33" t="s">
        <v>106</v>
      </c>
      <c r="H470" s="33" t="s">
        <v>169</v>
      </c>
      <c r="I470" s="33">
        <v>20</v>
      </c>
      <c r="J470" s="24">
        <f>IFERROR(VLOOKUP(Transactions[[#This Row],[Product/ Service Name]],Products[[Product/ Service Name]:[Unit Sales Price]],10,FALSE),"-")</f>
        <v>18</v>
      </c>
      <c r="K470" s="27">
        <f>IFERROR(Transactions[[#This Row],[Unit Price]]*Transactions[[#This Row],[Quantity Sold]],"-")</f>
        <v>360</v>
      </c>
      <c r="L470" s="31">
        <f>IFERROR(Transactions[[#This Row],[Net of Sale]]*Assumptions!$C$1,"-")</f>
        <v>36</v>
      </c>
      <c r="M470" s="31">
        <f>IFERROR(Transactions[[#This Row],[Net of Sale]]*(1+Assumptions!$C$1),"-")</f>
        <v>396.00000000000006</v>
      </c>
      <c r="N470" s="33" t="s">
        <v>190</v>
      </c>
      <c r="O470" s="35" t="s">
        <v>180</v>
      </c>
      <c r="P470" s="33" t="s">
        <v>192</v>
      </c>
      <c r="Q470" s="31">
        <f>IFERROR((VLOOKUP(Transactions[[#This Row],[Product/ Service Name]],Products[[Product/ Service Name]:[Unit Sales Price]],4,FALSE))*Transactions[[#This Row],[Quantity Sold]],"-")</f>
        <v>300</v>
      </c>
      <c r="R470" s="31">
        <f>IFERROR(Transactions[[#This Row],[Net of Sale]]-Transactions[[#This Row],[COGS]],"-")</f>
        <v>60</v>
      </c>
      <c r="S470" s="31">
        <f>IFERROR(Transactions[[#This Row],[COGS]]*Assumptions!$C$1,"-")</f>
        <v>30</v>
      </c>
      <c r="T470" s="31">
        <f>IFERROR(Transactions[[#This Row],[Output VAT(Liability)]]-Transactions[[#This Row],[Input VAT (Assets)]],"-")</f>
        <v>6</v>
      </c>
    </row>
    <row r="471" spans="2:20" x14ac:dyDescent="0.3">
      <c r="B471" s="55">
        <v>45905</v>
      </c>
      <c r="C471" s="50">
        <f>MONTH(Transactions[[#This Row],[Date]])</f>
        <v>9</v>
      </c>
      <c r="D471" s="50" t="s">
        <v>215</v>
      </c>
      <c r="E471" s="50" t="s">
        <v>13</v>
      </c>
      <c r="F471" s="33" t="s">
        <v>43</v>
      </c>
      <c r="G471" s="33" t="s">
        <v>106</v>
      </c>
      <c r="H471" s="33" t="s">
        <v>170</v>
      </c>
      <c r="I471" s="33">
        <v>20</v>
      </c>
      <c r="J471" s="24">
        <f>IFERROR(VLOOKUP(Transactions[[#This Row],[Product/ Service Name]],Products[[Product/ Service Name]:[Unit Sales Price]],10,FALSE),"-")</f>
        <v>10.799999999999999</v>
      </c>
      <c r="K471" s="27">
        <f>IFERROR(Transactions[[#This Row],[Unit Price]]*Transactions[[#This Row],[Quantity Sold]],"-")</f>
        <v>215.99999999999997</v>
      </c>
      <c r="L471" s="31">
        <f>IFERROR(Transactions[[#This Row],[Net of Sale]]*Assumptions!$C$1,"-")</f>
        <v>21.599999999999998</v>
      </c>
      <c r="M471" s="31">
        <f>IFERROR(Transactions[[#This Row],[Net of Sale]]*(1+Assumptions!$C$1),"-")</f>
        <v>237.6</v>
      </c>
      <c r="N471" s="33" t="s">
        <v>190</v>
      </c>
      <c r="O471" s="35" t="s">
        <v>185</v>
      </c>
      <c r="P471" s="33" t="s">
        <v>191</v>
      </c>
      <c r="Q471" s="31">
        <f>IFERROR((VLOOKUP(Transactions[[#This Row],[Product/ Service Name]],Products[[Product/ Service Name]:[Unit Sales Price]],4,FALSE))*Transactions[[#This Row],[Quantity Sold]],"-")</f>
        <v>180</v>
      </c>
      <c r="R471" s="31">
        <f>IFERROR(Transactions[[#This Row],[Net of Sale]]-Transactions[[#This Row],[COGS]],"-")</f>
        <v>35.999999999999972</v>
      </c>
      <c r="S471" s="31">
        <f>IFERROR(Transactions[[#This Row],[COGS]]*Assumptions!$C$1,"-")</f>
        <v>18</v>
      </c>
      <c r="T471" s="31">
        <f>IFERROR(Transactions[[#This Row],[Output VAT(Liability)]]-Transactions[[#This Row],[Input VAT (Assets)]],"-")</f>
        <v>3.5999999999999979</v>
      </c>
    </row>
    <row r="472" spans="2:20" x14ac:dyDescent="0.3">
      <c r="B472" s="55">
        <v>45905</v>
      </c>
      <c r="C472" s="50">
        <f>MONTH(Transactions[[#This Row],[Date]])</f>
        <v>9</v>
      </c>
      <c r="D472" s="50" t="s">
        <v>215</v>
      </c>
      <c r="E472" s="50" t="s">
        <v>13</v>
      </c>
      <c r="F472" s="33" t="s">
        <v>44</v>
      </c>
      <c r="G472" s="33" t="s">
        <v>106</v>
      </c>
      <c r="H472" s="33" t="s">
        <v>171</v>
      </c>
      <c r="I472" s="33">
        <v>20</v>
      </c>
      <c r="J472" s="24">
        <f>IFERROR(VLOOKUP(Transactions[[#This Row],[Product/ Service Name]],Products[[Product/ Service Name]:[Unit Sales Price]],10,FALSE),"-")</f>
        <v>9.6</v>
      </c>
      <c r="K472" s="27">
        <f>IFERROR(Transactions[[#This Row],[Unit Price]]*Transactions[[#This Row],[Quantity Sold]],"-")</f>
        <v>192</v>
      </c>
      <c r="L472" s="31">
        <f>IFERROR(Transactions[[#This Row],[Net of Sale]]*Assumptions!$C$1,"-")</f>
        <v>19.200000000000003</v>
      </c>
      <c r="M472" s="31">
        <f>IFERROR(Transactions[[#This Row],[Net of Sale]]*(1+Assumptions!$C$1),"-")</f>
        <v>211.20000000000002</v>
      </c>
      <c r="N472" s="33" t="s">
        <v>189</v>
      </c>
      <c r="O472" s="35" t="s">
        <v>185</v>
      </c>
      <c r="P472" s="33" t="s">
        <v>191</v>
      </c>
      <c r="Q472" s="31">
        <f>IFERROR((VLOOKUP(Transactions[[#This Row],[Product/ Service Name]],Products[[Product/ Service Name]:[Unit Sales Price]],4,FALSE))*Transactions[[#This Row],[Quantity Sold]],"-")</f>
        <v>160</v>
      </c>
      <c r="R472" s="31">
        <f>IFERROR(Transactions[[#This Row],[Net of Sale]]-Transactions[[#This Row],[COGS]],"-")</f>
        <v>32</v>
      </c>
      <c r="S472" s="31">
        <f>IFERROR(Transactions[[#This Row],[COGS]]*Assumptions!$C$1,"-")</f>
        <v>16</v>
      </c>
      <c r="T472" s="31">
        <f>IFERROR(Transactions[[#This Row],[Output VAT(Liability)]]-Transactions[[#This Row],[Input VAT (Assets)]],"-")</f>
        <v>3.2000000000000028</v>
      </c>
    </row>
    <row r="473" spans="2:20" x14ac:dyDescent="0.3">
      <c r="B473" s="55">
        <v>45905</v>
      </c>
      <c r="C473" s="50">
        <f>MONTH(Transactions[[#This Row],[Date]])</f>
        <v>9</v>
      </c>
      <c r="D473" s="50" t="s">
        <v>215</v>
      </c>
      <c r="E473" s="50" t="s">
        <v>13</v>
      </c>
      <c r="F473" s="33" t="s">
        <v>45</v>
      </c>
      <c r="G473" s="33" t="s">
        <v>106</v>
      </c>
      <c r="H473" s="33" t="s">
        <v>172</v>
      </c>
      <c r="I473" s="33">
        <v>20</v>
      </c>
      <c r="J473" s="24">
        <f>IFERROR(VLOOKUP(Transactions[[#This Row],[Product/ Service Name]],Products[[Product/ Service Name]:[Unit Sales Price]],10,FALSE),"-")</f>
        <v>4.8</v>
      </c>
      <c r="K473" s="27">
        <f>IFERROR(Transactions[[#This Row],[Unit Price]]*Transactions[[#This Row],[Quantity Sold]],"-")</f>
        <v>96</v>
      </c>
      <c r="L473" s="31">
        <f>IFERROR(Transactions[[#This Row],[Net of Sale]]*Assumptions!$C$1,"-")</f>
        <v>9.6000000000000014</v>
      </c>
      <c r="M473" s="31">
        <f>IFERROR(Transactions[[#This Row],[Net of Sale]]*(1+Assumptions!$C$1),"-")</f>
        <v>105.60000000000001</v>
      </c>
      <c r="N473" s="33" t="s">
        <v>190</v>
      </c>
      <c r="O473" s="35" t="s">
        <v>181</v>
      </c>
      <c r="P473" s="33" t="s">
        <v>191</v>
      </c>
      <c r="Q473" s="31">
        <f>IFERROR((VLOOKUP(Transactions[[#This Row],[Product/ Service Name]],Products[[Product/ Service Name]:[Unit Sales Price]],4,FALSE))*Transactions[[#This Row],[Quantity Sold]],"-")</f>
        <v>80</v>
      </c>
      <c r="R473" s="31">
        <f>IFERROR(Transactions[[#This Row],[Net of Sale]]-Transactions[[#This Row],[COGS]],"-")</f>
        <v>16</v>
      </c>
      <c r="S473" s="31">
        <f>IFERROR(Transactions[[#This Row],[COGS]]*Assumptions!$C$1,"-")</f>
        <v>8</v>
      </c>
      <c r="T473" s="31">
        <f>IFERROR(Transactions[[#This Row],[Output VAT(Liability)]]-Transactions[[#This Row],[Input VAT (Assets)]],"-")</f>
        <v>1.6000000000000014</v>
      </c>
    </row>
    <row r="474" spans="2:20" x14ac:dyDescent="0.3">
      <c r="B474" s="55">
        <v>45906</v>
      </c>
      <c r="C474" s="50">
        <f>MONTH(Transactions[[#This Row],[Date]])</f>
        <v>9</v>
      </c>
      <c r="D474" s="50" t="s">
        <v>215</v>
      </c>
      <c r="E474" s="50" t="s">
        <v>13</v>
      </c>
      <c r="F474" s="33" t="s">
        <v>46</v>
      </c>
      <c r="G474" s="33" t="s">
        <v>106</v>
      </c>
      <c r="H474" s="33" t="s">
        <v>167</v>
      </c>
      <c r="I474" s="33">
        <v>20</v>
      </c>
      <c r="J474" s="24">
        <f>IFERROR(VLOOKUP(Transactions[[#This Row],[Product/ Service Name]],Products[[Product/ Service Name]:[Unit Sales Price]],10,FALSE),"-")</f>
        <v>3</v>
      </c>
      <c r="K474" s="27">
        <f>IFERROR(Transactions[[#This Row],[Unit Price]]*Transactions[[#This Row],[Quantity Sold]],"-")</f>
        <v>60</v>
      </c>
      <c r="L474" s="31">
        <f>IFERROR(Transactions[[#This Row],[Net of Sale]]*Assumptions!$C$1,"-")</f>
        <v>6</v>
      </c>
      <c r="M474" s="31">
        <f>IFERROR(Transactions[[#This Row],[Net of Sale]]*(1+Assumptions!$C$1),"-")</f>
        <v>66</v>
      </c>
      <c r="N474" s="33" t="s">
        <v>186</v>
      </c>
      <c r="O474" s="35" t="s">
        <v>182</v>
      </c>
      <c r="P474" s="33" t="s">
        <v>191</v>
      </c>
      <c r="Q474" s="31">
        <f>IFERROR((VLOOKUP(Transactions[[#This Row],[Product/ Service Name]],Products[[Product/ Service Name]:[Unit Sales Price]],4,FALSE))*Transactions[[#This Row],[Quantity Sold]],"-")</f>
        <v>50</v>
      </c>
      <c r="R474" s="31">
        <f>IFERROR(Transactions[[#This Row],[Net of Sale]]-Transactions[[#This Row],[COGS]],"-")</f>
        <v>10</v>
      </c>
      <c r="S474" s="31">
        <f>IFERROR(Transactions[[#This Row],[COGS]]*Assumptions!$C$1,"-")</f>
        <v>5</v>
      </c>
      <c r="T474" s="31">
        <f>IFERROR(Transactions[[#This Row],[Output VAT(Liability)]]-Transactions[[#This Row],[Input VAT (Assets)]],"-")</f>
        <v>1</v>
      </c>
    </row>
    <row r="475" spans="2:20" x14ac:dyDescent="0.3">
      <c r="B475" s="55">
        <v>45906</v>
      </c>
      <c r="C475" s="50">
        <f>MONTH(Transactions[[#This Row],[Date]])</f>
        <v>9</v>
      </c>
      <c r="D475" s="50" t="s">
        <v>215</v>
      </c>
      <c r="E475" s="50" t="s">
        <v>13</v>
      </c>
      <c r="F475" s="33" t="s">
        <v>47</v>
      </c>
      <c r="G475" s="33" t="s">
        <v>106</v>
      </c>
      <c r="H475" s="33" t="s">
        <v>168</v>
      </c>
      <c r="I475" s="33">
        <v>20</v>
      </c>
      <c r="J475" s="24">
        <f>IFERROR(VLOOKUP(Transactions[[#This Row],[Product/ Service Name]],Products[[Product/ Service Name]:[Unit Sales Price]],10,FALSE),"-")</f>
        <v>48</v>
      </c>
      <c r="K475" s="27">
        <f>IFERROR(Transactions[[#This Row],[Unit Price]]*Transactions[[#This Row],[Quantity Sold]],"-")</f>
        <v>960</v>
      </c>
      <c r="L475" s="31">
        <f>IFERROR(Transactions[[#This Row],[Net of Sale]]*Assumptions!$C$1,"-")</f>
        <v>96</v>
      </c>
      <c r="M475" s="31">
        <f>IFERROR(Transactions[[#This Row],[Net of Sale]]*(1+Assumptions!$C$1),"-")</f>
        <v>1056</v>
      </c>
      <c r="N475" s="33" t="s">
        <v>186</v>
      </c>
      <c r="O475" s="35" t="s">
        <v>184</v>
      </c>
      <c r="P475" s="33" t="s">
        <v>191</v>
      </c>
      <c r="Q475" s="31">
        <f>IFERROR((VLOOKUP(Transactions[[#This Row],[Product/ Service Name]],Products[[Product/ Service Name]:[Unit Sales Price]],4,FALSE))*Transactions[[#This Row],[Quantity Sold]],"-")</f>
        <v>800</v>
      </c>
      <c r="R475" s="31">
        <f>IFERROR(Transactions[[#This Row],[Net of Sale]]-Transactions[[#This Row],[COGS]],"-")</f>
        <v>160</v>
      </c>
      <c r="S475" s="31">
        <f>IFERROR(Transactions[[#This Row],[COGS]]*Assumptions!$C$1,"-")</f>
        <v>80</v>
      </c>
      <c r="T475" s="31">
        <f>IFERROR(Transactions[[#This Row],[Output VAT(Liability)]]-Transactions[[#This Row],[Input VAT (Assets)]],"-")</f>
        <v>16</v>
      </c>
    </row>
    <row r="476" spans="2:20" x14ac:dyDescent="0.3">
      <c r="B476" s="55">
        <v>45907</v>
      </c>
      <c r="C476" s="50">
        <f>MONTH(Transactions[[#This Row],[Date]])</f>
        <v>9</v>
      </c>
      <c r="D476" s="50" t="s">
        <v>215</v>
      </c>
      <c r="E476" s="50" t="s">
        <v>13</v>
      </c>
      <c r="F476" s="33" t="s">
        <v>48</v>
      </c>
      <c r="G476" s="33" t="s">
        <v>106</v>
      </c>
      <c r="H476" s="33" t="s">
        <v>169</v>
      </c>
      <c r="I476" s="33">
        <v>20</v>
      </c>
      <c r="J476" s="24">
        <f>IFERROR(VLOOKUP(Transactions[[#This Row],[Product/ Service Name]],Products[[Product/ Service Name]:[Unit Sales Price]],10,FALSE),"-")</f>
        <v>15.6</v>
      </c>
      <c r="K476" s="27">
        <f>IFERROR(Transactions[[#This Row],[Unit Price]]*Transactions[[#This Row],[Quantity Sold]],"-")</f>
        <v>312</v>
      </c>
      <c r="L476" s="31">
        <f>IFERROR(Transactions[[#This Row],[Net of Sale]]*Assumptions!$C$1,"-")</f>
        <v>31.200000000000003</v>
      </c>
      <c r="M476" s="31">
        <f>IFERROR(Transactions[[#This Row],[Net of Sale]]*(1+Assumptions!$C$1),"-")</f>
        <v>343.20000000000005</v>
      </c>
      <c r="N476" s="33" t="s">
        <v>186</v>
      </c>
      <c r="O476" s="35" t="s">
        <v>183</v>
      </c>
      <c r="P476" s="33" t="s">
        <v>192</v>
      </c>
      <c r="Q476" s="31">
        <f>IFERROR((VLOOKUP(Transactions[[#This Row],[Product/ Service Name]],Products[[Product/ Service Name]:[Unit Sales Price]],4,FALSE))*Transactions[[#This Row],[Quantity Sold]],"-")</f>
        <v>260</v>
      </c>
      <c r="R476" s="31">
        <f>IFERROR(Transactions[[#This Row],[Net of Sale]]-Transactions[[#This Row],[COGS]],"-")</f>
        <v>52</v>
      </c>
      <c r="S476" s="31">
        <f>IFERROR(Transactions[[#This Row],[COGS]]*Assumptions!$C$1,"-")</f>
        <v>26</v>
      </c>
      <c r="T476" s="31">
        <f>IFERROR(Transactions[[#This Row],[Output VAT(Liability)]]-Transactions[[#This Row],[Input VAT (Assets)]],"-")</f>
        <v>5.2000000000000028</v>
      </c>
    </row>
    <row r="477" spans="2:20" x14ac:dyDescent="0.3">
      <c r="B477" s="55">
        <v>45907</v>
      </c>
      <c r="C477" s="50">
        <f>MONTH(Transactions[[#This Row],[Date]])</f>
        <v>9</v>
      </c>
      <c r="D477" s="50" t="s">
        <v>215</v>
      </c>
      <c r="E477" s="50" t="s">
        <v>13</v>
      </c>
      <c r="F477" s="33" t="s">
        <v>49</v>
      </c>
      <c r="G477" s="33" t="s">
        <v>106</v>
      </c>
      <c r="H477" s="33" t="s">
        <v>170</v>
      </c>
      <c r="I477" s="33">
        <v>20</v>
      </c>
      <c r="J477" s="24">
        <f>IFERROR(VLOOKUP(Transactions[[#This Row],[Product/ Service Name]],Products[[Product/ Service Name]:[Unit Sales Price]],10,FALSE),"-")</f>
        <v>18</v>
      </c>
      <c r="K477" s="27">
        <f>IFERROR(Transactions[[#This Row],[Unit Price]]*Transactions[[#This Row],[Quantity Sold]],"-")</f>
        <v>360</v>
      </c>
      <c r="L477" s="31">
        <f>IFERROR(Transactions[[#This Row],[Net of Sale]]*Assumptions!$C$1,"-")</f>
        <v>36</v>
      </c>
      <c r="M477" s="31">
        <f>IFERROR(Transactions[[#This Row],[Net of Sale]]*(1+Assumptions!$C$1),"-")</f>
        <v>396.00000000000006</v>
      </c>
      <c r="N477" s="33" t="s">
        <v>187</v>
      </c>
      <c r="O477" s="35" t="s">
        <v>185</v>
      </c>
      <c r="P477" s="33" t="s">
        <v>192</v>
      </c>
      <c r="Q477" s="31">
        <f>IFERROR((VLOOKUP(Transactions[[#This Row],[Product/ Service Name]],Products[[Product/ Service Name]:[Unit Sales Price]],4,FALSE))*Transactions[[#This Row],[Quantity Sold]],"-")</f>
        <v>300</v>
      </c>
      <c r="R477" s="31">
        <f>IFERROR(Transactions[[#This Row],[Net of Sale]]-Transactions[[#This Row],[COGS]],"-")</f>
        <v>60</v>
      </c>
      <c r="S477" s="31">
        <f>IFERROR(Transactions[[#This Row],[COGS]]*Assumptions!$C$1,"-")</f>
        <v>30</v>
      </c>
      <c r="T477" s="31">
        <f>IFERROR(Transactions[[#This Row],[Output VAT(Liability)]]-Transactions[[#This Row],[Input VAT (Assets)]],"-")</f>
        <v>6</v>
      </c>
    </row>
    <row r="478" spans="2:20" x14ac:dyDescent="0.3">
      <c r="B478" s="55">
        <v>45908</v>
      </c>
      <c r="C478" s="50">
        <f>MONTH(Transactions[[#This Row],[Date]])</f>
        <v>9</v>
      </c>
      <c r="D478" s="50" t="s">
        <v>215</v>
      </c>
      <c r="E478" s="50" t="s">
        <v>13</v>
      </c>
      <c r="F478" s="33" t="s">
        <v>86</v>
      </c>
      <c r="G478" s="33" t="s">
        <v>106</v>
      </c>
      <c r="H478" s="33" t="s">
        <v>171</v>
      </c>
      <c r="I478" s="33">
        <v>20</v>
      </c>
      <c r="J478" s="24">
        <f>IFERROR(VLOOKUP(Transactions[[#This Row],[Product/ Service Name]],Products[[Product/ Service Name]:[Unit Sales Price]],10,FALSE),"-")</f>
        <v>36</v>
      </c>
      <c r="K478" s="27">
        <f>IFERROR(Transactions[[#This Row],[Unit Price]]*Transactions[[#This Row],[Quantity Sold]],"-")</f>
        <v>720</v>
      </c>
      <c r="L478" s="31">
        <f>IFERROR(Transactions[[#This Row],[Net of Sale]]*Assumptions!$C$1,"-")</f>
        <v>72</v>
      </c>
      <c r="M478" s="31">
        <f>IFERROR(Transactions[[#This Row],[Net of Sale]]*(1+Assumptions!$C$1),"-")</f>
        <v>792.00000000000011</v>
      </c>
      <c r="N478" s="33" t="s">
        <v>187</v>
      </c>
      <c r="O478" s="35" t="s">
        <v>181</v>
      </c>
      <c r="P478" s="33" t="s">
        <v>191</v>
      </c>
      <c r="Q478" s="31">
        <f>IFERROR((VLOOKUP(Transactions[[#This Row],[Product/ Service Name]],Products[[Product/ Service Name]:[Unit Sales Price]],4,FALSE))*Transactions[[#This Row],[Quantity Sold]],"-")</f>
        <v>600</v>
      </c>
      <c r="R478" s="31">
        <f>IFERROR(Transactions[[#This Row],[Net of Sale]]-Transactions[[#This Row],[COGS]],"-")</f>
        <v>120</v>
      </c>
      <c r="S478" s="31">
        <f>IFERROR(Transactions[[#This Row],[COGS]]*Assumptions!$C$1,"-")</f>
        <v>60</v>
      </c>
      <c r="T478" s="31">
        <f>IFERROR(Transactions[[#This Row],[Output VAT(Liability)]]-Transactions[[#This Row],[Input VAT (Assets)]],"-")</f>
        <v>12</v>
      </c>
    </row>
    <row r="479" spans="2:20" x14ac:dyDescent="0.3">
      <c r="B479" s="55">
        <v>45909</v>
      </c>
      <c r="C479" s="50">
        <f>MONTH(Transactions[[#This Row],[Date]])</f>
        <v>9</v>
      </c>
      <c r="D479" s="50" t="s">
        <v>215</v>
      </c>
      <c r="E479" s="50" t="s">
        <v>14</v>
      </c>
      <c r="F479" s="33" t="s">
        <v>96</v>
      </c>
      <c r="G479" s="33" t="s">
        <v>106</v>
      </c>
      <c r="H479" s="33" t="s">
        <v>172</v>
      </c>
      <c r="I479" s="33">
        <v>20</v>
      </c>
      <c r="J479" s="24">
        <f>IFERROR(VLOOKUP(Transactions[[#This Row],[Product/ Service Name]],Products[[Product/ Service Name]:[Unit Sales Price]],10,FALSE),"-")</f>
        <v>24</v>
      </c>
      <c r="K479" s="27">
        <f>IFERROR(Transactions[[#This Row],[Unit Price]]*Transactions[[#This Row],[Quantity Sold]],"-")</f>
        <v>480</v>
      </c>
      <c r="L479" s="31">
        <f>IFERROR(Transactions[[#This Row],[Net of Sale]]*Assumptions!$C$1,"-")</f>
        <v>48</v>
      </c>
      <c r="M479" s="31">
        <f>IFERROR(Transactions[[#This Row],[Net of Sale]]*(1+Assumptions!$C$1),"-")</f>
        <v>528</v>
      </c>
      <c r="N479" s="33" t="s">
        <v>188</v>
      </c>
      <c r="O479" s="35" t="s">
        <v>183</v>
      </c>
      <c r="P479" s="33" t="s">
        <v>191</v>
      </c>
      <c r="Q479" s="31">
        <f>IFERROR((VLOOKUP(Transactions[[#This Row],[Product/ Service Name]],Products[[Product/ Service Name]:[Unit Sales Price]],4,FALSE))*Transactions[[#This Row],[Quantity Sold]],"-")</f>
        <v>400</v>
      </c>
      <c r="R479" s="31">
        <f>IFERROR(Transactions[[#This Row],[Net of Sale]]-Transactions[[#This Row],[COGS]],"-")</f>
        <v>80</v>
      </c>
      <c r="S479" s="31">
        <f>IFERROR(Transactions[[#This Row],[COGS]]*Assumptions!$C$1,"-")</f>
        <v>40</v>
      </c>
      <c r="T479" s="31">
        <f>IFERROR(Transactions[[#This Row],[Output VAT(Liability)]]-Transactions[[#This Row],[Input VAT (Assets)]],"-")</f>
        <v>8</v>
      </c>
    </row>
    <row r="480" spans="2:20" x14ac:dyDescent="0.3">
      <c r="B480" s="55">
        <v>45909</v>
      </c>
      <c r="C480" s="50">
        <f>MONTH(Transactions[[#This Row],[Date]])</f>
        <v>9</v>
      </c>
      <c r="D480" s="50" t="s">
        <v>215</v>
      </c>
      <c r="E480" s="50" t="s">
        <v>14</v>
      </c>
      <c r="F480" s="33" t="s">
        <v>97</v>
      </c>
      <c r="G480" s="33" t="s">
        <v>106</v>
      </c>
      <c r="H480" s="33" t="s">
        <v>167</v>
      </c>
      <c r="I480" s="33">
        <v>20</v>
      </c>
      <c r="J480" s="24">
        <f>IFERROR(VLOOKUP(Transactions[[#This Row],[Product/ Service Name]],Products[[Product/ Service Name]:[Unit Sales Price]],10,FALSE),"-")</f>
        <v>24</v>
      </c>
      <c r="K480" s="27">
        <f>IFERROR(Transactions[[#This Row],[Unit Price]]*Transactions[[#This Row],[Quantity Sold]],"-")</f>
        <v>480</v>
      </c>
      <c r="L480" s="31">
        <f>IFERROR(Transactions[[#This Row],[Net of Sale]]*Assumptions!$C$1,"-")</f>
        <v>48</v>
      </c>
      <c r="M480" s="31">
        <f>IFERROR(Transactions[[#This Row],[Net of Sale]]*(1+Assumptions!$C$1),"-")</f>
        <v>528</v>
      </c>
      <c r="N480" s="33" t="s">
        <v>189</v>
      </c>
      <c r="O480" s="35" t="s">
        <v>177</v>
      </c>
      <c r="P480" s="33" t="s">
        <v>191</v>
      </c>
      <c r="Q480" s="31">
        <f>IFERROR((VLOOKUP(Transactions[[#This Row],[Product/ Service Name]],Products[[Product/ Service Name]:[Unit Sales Price]],4,FALSE))*Transactions[[#This Row],[Quantity Sold]],"-")</f>
        <v>400</v>
      </c>
      <c r="R480" s="31">
        <f>IFERROR(Transactions[[#This Row],[Net of Sale]]-Transactions[[#This Row],[COGS]],"-")</f>
        <v>80</v>
      </c>
      <c r="S480" s="31">
        <f>IFERROR(Transactions[[#This Row],[COGS]]*Assumptions!$C$1,"-")</f>
        <v>40</v>
      </c>
      <c r="T480" s="31">
        <f>IFERROR(Transactions[[#This Row],[Output VAT(Liability)]]-Transactions[[#This Row],[Input VAT (Assets)]],"-")</f>
        <v>8</v>
      </c>
    </row>
    <row r="481" spans="2:20" x14ac:dyDescent="0.3">
      <c r="B481" s="55">
        <v>45909</v>
      </c>
      <c r="C481" s="50">
        <f>MONTH(Transactions[[#This Row],[Date]])</f>
        <v>9</v>
      </c>
      <c r="D481" s="50" t="s">
        <v>215</v>
      </c>
      <c r="E481" s="50" t="s">
        <v>14</v>
      </c>
      <c r="F481" s="33" t="s">
        <v>98</v>
      </c>
      <c r="G481" s="33" t="s">
        <v>106</v>
      </c>
      <c r="H481" s="33" t="s">
        <v>168</v>
      </c>
      <c r="I481" s="33">
        <v>20</v>
      </c>
      <c r="J481" s="24">
        <f>IFERROR(VLOOKUP(Transactions[[#This Row],[Product/ Service Name]],Products[[Product/ Service Name]:[Unit Sales Price]],10,FALSE),"-")</f>
        <v>7.1999999999999993</v>
      </c>
      <c r="K481" s="27">
        <f>IFERROR(Transactions[[#This Row],[Unit Price]]*Transactions[[#This Row],[Quantity Sold]],"-")</f>
        <v>144</v>
      </c>
      <c r="L481" s="31">
        <f>IFERROR(Transactions[[#This Row],[Net of Sale]]*Assumptions!$C$1,"-")</f>
        <v>14.4</v>
      </c>
      <c r="M481" s="31">
        <f>IFERROR(Transactions[[#This Row],[Net of Sale]]*(1+Assumptions!$C$1),"-")</f>
        <v>158.4</v>
      </c>
      <c r="N481" s="33" t="s">
        <v>188</v>
      </c>
      <c r="O481" s="35" t="s">
        <v>184</v>
      </c>
      <c r="P481" s="33" t="s">
        <v>191</v>
      </c>
      <c r="Q481" s="31">
        <f>IFERROR((VLOOKUP(Transactions[[#This Row],[Product/ Service Name]],Products[[Product/ Service Name]:[Unit Sales Price]],4,FALSE))*Transactions[[#This Row],[Quantity Sold]],"-")</f>
        <v>120</v>
      </c>
      <c r="R481" s="31">
        <f>IFERROR(Transactions[[#This Row],[Net of Sale]]-Transactions[[#This Row],[COGS]],"-")</f>
        <v>24</v>
      </c>
      <c r="S481" s="31">
        <f>IFERROR(Transactions[[#This Row],[COGS]]*Assumptions!$C$1,"-")</f>
        <v>12</v>
      </c>
      <c r="T481" s="31">
        <f>IFERROR(Transactions[[#This Row],[Output VAT(Liability)]]-Transactions[[#This Row],[Input VAT (Assets)]],"-")</f>
        <v>2.4000000000000004</v>
      </c>
    </row>
    <row r="482" spans="2:20" x14ac:dyDescent="0.3">
      <c r="B482" s="55">
        <v>45909</v>
      </c>
      <c r="C482" s="50">
        <f>MONTH(Transactions[[#This Row],[Date]])</f>
        <v>9</v>
      </c>
      <c r="D482" s="50" t="s">
        <v>215</v>
      </c>
      <c r="E482" s="50" t="s">
        <v>14</v>
      </c>
      <c r="F482" s="33" t="s">
        <v>99</v>
      </c>
      <c r="G482" s="33" t="s">
        <v>106</v>
      </c>
      <c r="H482" s="33" t="s">
        <v>169</v>
      </c>
      <c r="I482" s="33">
        <v>20</v>
      </c>
      <c r="J482" s="24">
        <f>IFERROR(VLOOKUP(Transactions[[#This Row],[Product/ Service Name]],Products[[Product/ Service Name]:[Unit Sales Price]],10,FALSE),"-")</f>
        <v>7.1999999999999993</v>
      </c>
      <c r="K482" s="27">
        <f>IFERROR(Transactions[[#This Row],[Unit Price]]*Transactions[[#This Row],[Quantity Sold]],"-")</f>
        <v>144</v>
      </c>
      <c r="L482" s="31">
        <f>IFERROR(Transactions[[#This Row],[Net of Sale]]*Assumptions!$C$1,"-")</f>
        <v>14.4</v>
      </c>
      <c r="M482" s="31">
        <f>IFERROR(Transactions[[#This Row],[Net of Sale]]*(1+Assumptions!$C$1),"-")</f>
        <v>158.4</v>
      </c>
      <c r="N482" s="33" t="s">
        <v>188</v>
      </c>
      <c r="O482" s="35" t="s">
        <v>178</v>
      </c>
      <c r="P482" s="33" t="s">
        <v>191</v>
      </c>
      <c r="Q482" s="31">
        <f>IFERROR((VLOOKUP(Transactions[[#This Row],[Product/ Service Name]],Products[[Product/ Service Name]:[Unit Sales Price]],4,FALSE))*Transactions[[#This Row],[Quantity Sold]],"-")</f>
        <v>120</v>
      </c>
      <c r="R482" s="31">
        <f>IFERROR(Transactions[[#This Row],[Net of Sale]]-Transactions[[#This Row],[COGS]],"-")</f>
        <v>24</v>
      </c>
      <c r="S482" s="31">
        <f>IFERROR(Transactions[[#This Row],[COGS]]*Assumptions!$C$1,"-")</f>
        <v>12</v>
      </c>
      <c r="T482" s="31">
        <f>IFERROR(Transactions[[#This Row],[Output VAT(Liability)]]-Transactions[[#This Row],[Input VAT (Assets)]],"-")</f>
        <v>2.4000000000000004</v>
      </c>
    </row>
    <row r="483" spans="2:20" x14ac:dyDescent="0.3">
      <c r="B483" s="55">
        <v>45910</v>
      </c>
      <c r="C483" s="50">
        <f>MONTH(Transactions[[#This Row],[Date]])</f>
        <v>9</v>
      </c>
      <c r="D483" s="50" t="s">
        <v>215</v>
      </c>
      <c r="E483" s="50" t="s">
        <v>14</v>
      </c>
      <c r="F483" s="33" t="s">
        <v>100</v>
      </c>
      <c r="G483" s="33" t="s">
        <v>106</v>
      </c>
      <c r="H483" s="33" t="s">
        <v>170</v>
      </c>
      <c r="I483" s="33">
        <v>20</v>
      </c>
      <c r="J483" s="24">
        <f>IFERROR(VLOOKUP(Transactions[[#This Row],[Product/ Service Name]],Products[[Product/ Service Name]:[Unit Sales Price]],10,FALSE),"-")</f>
        <v>7.1999999999999993</v>
      </c>
      <c r="K483" s="27">
        <f>IFERROR(Transactions[[#This Row],[Unit Price]]*Transactions[[#This Row],[Quantity Sold]],"-")</f>
        <v>144</v>
      </c>
      <c r="L483" s="31">
        <f>IFERROR(Transactions[[#This Row],[Net of Sale]]*Assumptions!$C$1,"-")</f>
        <v>14.4</v>
      </c>
      <c r="M483" s="31">
        <f>IFERROR(Transactions[[#This Row],[Net of Sale]]*(1+Assumptions!$C$1),"-")</f>
        <v>158.4</v>
      </c>
      <c r="N483" s="33" t="s">
        <v>188</v>
      </c>
      <c r="O483" s="35" t="s">
        <v>183</v>
      </c>
      <c r="P483" s="33" t="s">
        <v>192</v>
      </c>
      <c r="Q483" s="31">
        <f>IFERROR((VLOOKUP(Transactions[[#This Row],[Product/ Service Name]],Products[[Product/ Service Name]:[Unit Sales Price]],4,FALSE))*Transactions[[#This Row],[Quantity Sold]],"-")</f>
        <v>120</v>
      </c>
      <c r="R483" s="31">
        <f>IFERROR(Transactions[[#This Row],[Net of Sale]]-Transactions[[#This Row],[COGS]],"-")</f>
        <v>24</v>
      </c>
      <c r="S483" s="31">
        <f>IFERROR(Transactions[[#This Row],[COGS]]*Assumptions!$C$1,"-")</f>
        <v>12</v>
      </c>
      <c r="T483" s="31">
        <f>IFERROR(Transactions[[#This Row],[Output VAT(Liability)]]-Transactions[[#This Row],[Input VAT (Assets)]],"-")</f>
        <v>2.4000000000000004</v>
      </c>
    </row>
    <row r="484" spans="2:20" x14ac:dyDescent="0.3">
      <c r="B484" s="55">
        <v>45910</v>
      </c>
      <c r="C484" s="50">
        <f>MONTH(Transactions[[#This Row],[Date]])</f>
        <v>9</v>
      </c>
      <c r="D484" s="50" t="s">
        <v>215</v>
      </c>
      <c r="E484" s="50" t="s">
        <v>14</v>
      </c>
      <c r="F484" s="33" t="s">
        <v>101</v>
      </c>
      <c r="G484" s="33" t="s">
        <v>106</v>
      </c>
      <c r="H484" s="33" t="s">
        <v>171</v>
      </c>
      <c r="I484" s="33">
        <v>20</v>
      </c>
      <c r="J484" s="24">
        <f>IFERROR(VLOOKUP(Transactions[[#This Row],[Product/ Service Name]],Products[[Product/ Service Name]:[Unit Sales Price]],10,FALSE),"-")</f>
        <v>7.1999999999999993</v>
      </c>
      <c r="K484" s="27">
        <f>IFERROR(Transactions[[#This Row],[Unit Price]]*Transactions[[#This Row],[Quantity Sold]],"-")</f>
        <v>144</v>
      </c>
      <c r="L484" s="31">
        <f>IFERROR(Transactions[[#This Row],[Net of Sale]]*Assumptions!$C$1,"-")</f>
        <v>14.4</v>
      </c>
      <c r="M484" s="31">
        <f>IFERROR(Transactions[[#This Row],[Net of Sale]]*(1+Assumptions!$C$1),"-")</f>
        <v>158.4</v>
      </c>
      <c r="N484" s="33" t="s">
        <v>190</v>
      </c>
      <c r="O484" s="35" t="s">
        <v>179</v>
      </c>
      <c r="P484" s="33" t="s">
        <v>192</v>
      </c>
      <c r="Q484" s="31">
        <f>IFERROR((VLOOKUP(Transactions[[#This Row],[Product/ Service Name]],Products[[Product/ Service Name]:[Unit Sales Price]],4,FALSE))*Transactions[[#This Row],[Quantity Sold]],"-")</f>
        <v>120</v>
      </c>
      <c r="R484" s="31">
        <f>IFERROR(Transactions[[#This Row],[Net of Sale]]-Transactions[[#This Row],[COGS]],"-")</f>
        <v>24</v>
      </c>
      <c r="S484" s="31">
        <f>IFERROR(Transactions[[#This Row],[COGS]]*Assumptions!$C$1,"-")</f>
        <v>12</v>
      </c>
      <c r="T484" s="31">
        <f>IFERROR(Transactions[[#This Row],[Output VAT(Liability)]]-Transactions[[#This Row],[Input VAT (Assets)]],"-")</f>
        <v>2.4000000000000004</v>
      </c>
    </row>
    <row r="485" spans="2:20" x14ac:dyDescent="0.3">
      <c r="B485" s="55">
        <v>45910</v>
      </c>
      <c r="C485" s="50">
        <f>MONTH(Transactions[[#This Row],[Date]])</f>
        <v>9</v>
      </c>
      <c r="D485" s="50" t="s">
        <v>215</v>
      </c>
      <c r="E485" s="50" t="s">
        <v>14</v>
      </c>
      <c r="F485" s="33" t="s">
        <v>102</v>
      </c>
      <c r="G485" s="33" t="s">
        <v>106</v>
      </c>
      <c r="H485" s="33" t="s">
        <v>172</v>
      </c>
      <c r="I485" s="33">
        <v>20</v>
      </c>
      <c r="J485" s="24">
        <f>IFERROR(VLOOKUP(Transactions[[#This Row],[Product/ Service Name]],Products[[Product/ Service Name]:[Unit Sales Price]],10,FALSE),"-")</f>
        <v>6</v>
      </c>
      <c r="K485" s="27">
        <f>IFERROR(Transactions[[#This Row],[Unit Price]]*Transactions[[#This Row],[Quantity Sold]],"-")</f>
        <v>120</v>
      </c>
      <c r="L485" s="31">
        <f>IFERROR(Transactions[[#This Row],[Net of Sale]]*Assumptions!$C$1,"-")</f>
        <v>12</v>
      </c>
      <c r="M485" s="31">
        <f>IFERROR(Transactions[[#This Row],[Net of Sale]]*(1+Assumptions!$C$1),"-")</f>
        <v>132</v>
      </c>
      <c r="N485" s="33" t="s">
        <v>190</v>
      </c>
      <c r="O485" s="35" t="s">
        <v>182</v>
      </c>
      <c r="P485" s="33" t="s">
        <v>191</v>
      </c>
      <c r="Q485" s="31">
        <f>IFERROR((VLOOKUP(Transactions[[#This Row],[Product/ Service Name]],Products[[Product/ Service Name]:[Unit Sales Price]],4,FALSE))*Transactions[[#This Row],[Quantity Sold]],"-")</f>
        <v>100</v>
      </c>
      <c r="R485" s="31">
        <f>IFERROR(Transactions[[#This Row],[Net of Sale]]-Transactions[[#This Row],[COGS]],"-")</f>
        <v>20</v>
      </c>
      <c r="S485" s="31">
        <f>IFERROR(Transactions[[#This Row],[COGS]]*Assumptions!$C$1,"-")</f>
        <v>10</v>
      </c>
      <c r="T485" s="31">
        <f>IFERROR(Transactions[[#This Row],[Output VAT(Liability)]]-Transactions[[#This Row],[Input VAT (Assets)]],"-")</f>
        <v>2</v>
      </c>
    </row>
    <row r="486" spans="2:20" x14ac:dyDescent="0.3">
      <c r="B486" s="55">
        <v>45910</v>
      </c>
      <c r="C486" s="50">
        <f>MONTH(Transactions[[#This Row],[Date]])</f>
        <v>9</v>
      </c>
      <c r="D486" s="50" t="s">
        <v>215</v>
      </c>
      <c r="E486" s="50" t="s">
        <v>14</v>
      </c>
      <c r="F486" s="33" t="s">
        <v>103</v>
      </c>
      <c r="G486" s="33" t="s">
        <v>106</v>
      </c>
      <c r="H486" s="33" t="s">
        <v>167</v>
      </c>
      <c r="I486" s="33">
        <v>20</v>
      </c>
      <c r="J486" s="24">
        <f>IFERROR(VLOOKUP(Transactions[[#This Row],[Product/ Service Name]],Products[[Product/ Service Name]:[Unit Sales Price]],10,FALSE),"-")</f>
        <v>6</v>
      </c>
      <c r="K486" s="27">
        <f>IFERROR(Transactions[[#This Row],[Unit Price]]*Transactions[[#This Row],[Quantity Sold]],"-")</f>
        <v>120</v>
      </c>
      <c r="L486" s="31">
        <f>IFERROR(Transactions[[#This Row],[Net of Sale]]*Assumptions!$C$1,"-")</f>
        <v>12</v>
      </c>
      <c r="M486" s="31">
        <f>IFERROR(Transactions[[#This Row],[Net of Sale]]*(1+Assumptions!$C$1),"-")</f>
        <v>132</v>
      </c>
      <c r="N486" s="33" t="s">
        <v>190</v>
      </c>
      <c r="O486" s="35" t="s">
        <v>180</v>
      </c>
      <c r="P486" s="33" t="s">
        <v>191</v>
      </c>
      <c r="Q486" s="31">
        <f>IFERROR((VLOOKUP(Transactions[[#This Row],[Product/ Service Name]],Products[[Product/ Service Name]:[Unit Sales Price]],4,FALSE))*Transactions[[#This Row],[Quantity Sold]],"-")</f>
        <v>100</v>
      </c>
      <c r="R486" s="31">
        <f>IFERROR(Transactions[[#This Row],[Net of Sale]]-Transactions[[#This Row],[COGS]],"-")</f>
        <v>20</v>
      </c>
      <c r="S486" s="31">
        <f>IFERROR(Transactions[[#This Row],[COGS]]*Assumptions!$C$1,"-")</f>
        <v>10</v>
      </c>
      <c r="T486" s="31">
        <f>IFERROR(Transactions[[#This Row],[Output VAT(Liability)]]-Transactions[[#This Row],[Input VAT (Assets)]],"-")</f>
        <v>2</v>
      </c>
    </row>
    <row r="487" spans="2:20" x14ac:dyDescent="0.3">
      <c r="B487" s="55">
        <v>45911</v>
      </c>
      <c r="C487" s="50">
        <f>MONTH(Transactions[[#This Row],[Date]])</f>
        <v>9</v>
      </c>
      <c r="D487" s="50" t="s">
        <v>215</v>
      </c>
      <c r="E487" s="50" t="s">
        <v>14</v>
      </c>
      <c r="F487" s="33" t="s">
        <v>104</v>
      </c>
      <c r="G487" s="33" t="s">
        <v>106</v>
      </c>
      <c r="H487" s="33" t="s">
        <v>168</v>
      </c>
      <c r="I487" s="33">
        <v>20</v>
      </c>
      <c r="J487" s="24">
        <f>IFERROR(VLOOKUP(Transactions[[#This Row],[Product/ Service Name]],Products[[Product/ Service Name]:[Unit Sales Price]],10,FALSE),"-")</f>
        <v>6</v>
      </c>
      <c r="K487" s="27">
        <f>IFERROR(Transactions[[#This Row],[Unit Price]]*Transactions[[#This Row],[Quantity Sold]],"-")</f>
        <v>120</v>
      </c>
      <c r="L487" s="31">
        <f>IFERROR(Transactions[[#This Row],[Net of Sale]]*Assumptions!$C$1,"-")</f>
        <v>12</v>
      </c>
      <c r="M487" s="31">
        <f>IFERROR(Transactions[[#This Row],[Net of Sale]]*(1+Assumptions!$C$1),"-")</f>
        <v>132</v>
      </c>
      <c r="N487" s="33" t="s">
        <v>190</v>
      </c>
      <c r="O487" s="35" t="s">
        <v>181</v>
      </c>
      <c r="P487" s="33" t="s">
        <v>191</v>
      </c>
      <c r="Q487" s="31">
        <f>IFERROR((VLOOKUP(Transactions[[#This Row],[Product/ Service Name]],Products[[Product/ Service Name]:[Unit Sales Price]],4,FALSE))*Transactions[[#This Row],[Quantity Sold]],"-")</f>
        <v>100</v>
      </c>
      <c r="R487" s="31">
        <f>IFERROR(Transactions[[#This Row],[Net of Sale]]-Transactions[[#This Row],[COGS]],"-")</f>
        <v>20</v>
      </c>
      <c r="S487" s="31">
        <f>IFERROR(Transactions[[#This Row],[COGS]]*Assumptions!$C$1,"-")</f>
        <v>10</v>
      </c>
      <c r="T487" s="31">
        <f>IFERROR(Transactions[[#This Row],[Output VAT(Liability)]]-Transactions[[#This Row],[Input VAT (Assets)]],"-")</f>
        <v>2</v>
      </c>
    </row>
    <row r="488" spans="2:20" x14ac:dyDescent="0.3">
      <c r="B488" s="55">
        <v>45911</v>
      </c>
      <c r="C488" s="50">
        <f>MONTH(Transactions[[#This Row],[Date]])</f>
        <v>9</v>
      </c>
      <c r="D488" s="50" t="s">
        <v>215</v>
      </c>
      <c r="E488" s="50" t="s">
        <v>14</v>
      </c>
      <c r="F488" s="33" t="s">
        <v>51</v>
      </c>
      <c r="G488" s="33" t="s">
        <v>106</v>
      </c>
      <c r="H488" s="33" t="s">
        <v>169</v>
      </c>
      <c r="I488" s="33">
        <v>20</v>
      </c>
      <c r="J488" s="24">
        <f>IFERROR(VLOOKUP(Transactions[[#This Row],[Product/ Service Name]],Products[[Product/ Service Name]:[Unit Sales Price]],10,FALSE),"-")</f>
        <v>9.6</v>
      </c>
      <c r="K488" s="27">
        <f>IFERROR(Transactions[[#This Row],[Unit Price]]*Transactions[[#This Row],[Quantity Sold]],"-")</f>
        <v>192</v>
      </c>
      <c r="L488" s="31">
        <f>IFERROR(Transactions[[#This Row],[Net of Sale]]*Assumptions!$C$1,"-")</f>
        <v>19.200000000000003</v>
      </c>
      <c r="M488" s="31">
        <f>IFERROR(Transactions[[#This Row],[Net of Sale]]*(1+Assumptions!$C$1),"-")</f>
        <v>211.20000000000002</v>
      </c>
      <c r="N488" s="33" t="s">
        <v>190</v>
      </c>
      <c r="O488" s="35" t="s">
        <v>185</v>
      </c>
      <c r="P488" s="33" t="s">
        <v>191</v>
      </c>
      <c r="Q488" s="31">
        <f>IFERROR((VLOOKUP(Transactions[[#This Row],[Product/ Service Name]],Products[[Product/ Service Name]:[Unit Sales Price]],4,FALSE))*Transactions[[#This Row],[Quantity Sold]],"-")</f>
        <v>160</v>
      </c>
      <c r="R488" s="31">
        <f>IFERROR(Transactions[[#This Row],[Net of Sale]]-Transactions[[#This Row],[COGS]],"-")</f>
        <v>32</v>
      </c>
      <c r="S488" s="31">
        <f>IFERROR(Transactions[[#This Row],[COGS]]*Assumptions!$C$1,"-")</f>
        <v>16</v>
      </c>
      <c r="T488" s="31">
        <f>IFERROR(Transactions[[#This Row],[Output VAT(Liability)]]-Transactions[[#This Row],[Input VAT (Assets)]],"-")</f>
        <v>3.2000000000000028</v>
      </c>
    </row>
    <row r="489" spans="2:20" x14ac:dyDescent="0.3">
      <c r="B489" s="55">
        <v>45913</v>
      </c>
      <c r="C489" s="50">
        <f>MONTH(Transactions[[#This Row],[Date]])</f>
        <v>9</v>
      </c>
      <c r="D489" s="50" t="s">
        <v>215</v>
      </c>
      <c r="E489" s="50" t="s">
        <v>14</v>
      </c>
      <c r="F489" s="33" t="s">
        <v>52</v>
      </c>
      <c r="G489" s="33" t="s">
        <v>106</v>
      </c>
      <c r="H489" s="33" t="s">
        <v>170</v>
      </c>
      <c r="I489" s="33">
        <v>20</v>
      </c>
      <c r="J489" s="24">
        <f>IFERROR(VLOOKUP(Transactions[[#This Row],[Product/ Service Name]],Products[[Product/ Service Name]:[Unit Sales Price]],10,FALSE),"-")</f>
        <v>10.799999999999999</v>
      </c>
      <c r="K489" s="27">
        <f>IFERROR(Transactions[[#This Row],[Unit Price]]*Transactions[[#This Row],[Quantity Sold]],"-")</f>
        <v>215.99999999999997</v>
      </c>
      <c r="L489" s="31">
        <f>IFERROR(Transactions[[#This Row],[Net of Sale]]*Assumptions!$C$1,"-")</f>
        <v>21.599999999999998</v>
      </c>
      <c r="M489" s="31">
        <f>IFERROR(Transactions[[#This Row],[Net of Sale]]*(1+Assumptions!$C$1),"-")</f>
        <v>237.6</v>
      </c>
      <c r="N489" s="33" t="s">
        <v>190</v>
      </c>
      <c r="O489" s="35" t="s">
        <v>177</v>
      </c>
      <c r="P489" s="33" t="s">
        <v>191</v>
      </c>
      <c r="Q489" s="31">
        <f>IFERROR((VLOOKUP(Transactions[[#This Row],[Product/ Service Name]],Products[[Product/ Service Name]:[Unit Sales Price]],4,FALSE))*Transactions[[#This Row],[Quantity Sold]],"-")</f>
        <v>180</v>
      </c>
      <c r="R489" s="31">
        <f>IFERROR(Transactions[[#This Row],[Net of Sale]]-Transactions[[#This Row],[COGS]],"-")</f>
        <v>35.999999999999972</v>
      </c>
      <c r="S489" s="31">
        <f>IFERROR(Transactions[[#This Row],[COGS]]*Assumptions!$C$1,"-")</f>
        <v>18</v>
      </c>
      <c r="T489" s="31">
        <f>IFERROR(Transactions[[#This Row],[Output VAT(Liability)]]-Transactions[[#This Row],[Input VAT (Assets)]],"-")</f>
        <v>3.5999999999999979</v>
      </c>
    </row>
    <row r="490" spans="2:20" x14ac:dyDescent="0.3">
      <c r="B490" s="55">
        <v>45913</v>
      </c>
      <c r="C490" s="50">
        <f>MONTH(Transactions[[#This Row],[Date]])</f>
        <v>9</v>
      </c>
      <c r="D490" s="50" t="s">
        <v>215</v>
      </c>
      <c r="E490" s="50" t="s">
        <v>14</v>
      </c>
      <c r="F490" s="33" t="s">
        <v>53</v>
      </c>
      <c r="G490" s="33" t="s">
        <v>106</v>
      </c>
      <c r="H490" s="33" t="s">
        <v>171</v>
      </c>
      <c r="I490" s="33">
        <v>20</v>
      </c>
      <c r="J490" s="24">
        <f>IFERROR(VLOOKUP(Transactions[[#This Row],[Product/ Service Name]],Products[[Product/ Service Name]:[Unit Sales Price]],10,FALSE),"-")</f>
        <v>18</v>
      </c>
      <c r="K490" s="27">
        <f>IFERROR(Transactions[[#This Row],[Unit Price]]*Transactions[[#This Row],[Quantity Sold]],"-")</f>
        <v>360</v>
      </c>
      <c r="L490" s="31">
        <f>IFERROR(Transactions[[#This Row],[Net of Sale]]*Assumptions!$C$1,"-")</f>
        <v>36</v>
      </c>
      <c r="M490" s="31">
        <f>IFERROR(Transactions[[#This Row],[Net of Sale]]*(1+Assumptions!$C$1),"-")</f>
        <v>396.00000000000006</v>
      </c>
      <c r="N490" s="33" t="s">
        <v>189</v>
      </c>
      <c r="O490" s="35" t="s">
        <v>179</v>
      </c>
      <c r="P490" s="33" t="s">
        <v>192</v>
      </c>
      <c r="Q490" s="31">
        <f>IFERROR((VLOOKUP(Transactions[[#This Row],[Product/ Service Name]],Products[[Product/ Service Name]:[Unit Sales Price]],4,FALSE))*Transactions[[#This Row],[Quantity Sold]],"-")</f>
        <v>300</v>
      </c>
      <c r="R490" s="31">
        <f>IFERROR(Transactions[[#This Row],[Net of Sale]]-Transactions[[#This Row],[COGS]],"-")</f>
        <v>60</v>
      </c>
      <c r="S490" s="31">
        <f>IFERROR(Transactions[[#This Row],[COGS]]*Assumptions!$C$1,"-")</f>
        <v>30</v>
      </c>
      <c r="T490" s="31">
        <f>IFERROR(Transactions[[#This Row],[Output VAT(Liability)]]-Transactions[[#This Row],[Input VAT (Assets)]],"-")</f>
        <v>6</v>
      </c>
    </row>
    <row r="491" spans="2:20" x14ac:dyDescent="0.3">
      <c r="B491" s="55">
        <v>45913</v>
      </c>
      <c r="C491" s="50">
        <f>MONTH(Transactions[[#This Row],[Date]])</f>
        <v>9</v>
      </c>
      <c r="D491" s="50" t="s">
        <v>215</v>
      </c>
      <c r="E491" s="50" t="s">
        <v>14</v>
      </c>
      <c r="F491" s="33" t="s">
        <v>54</v>
      </c>
      <c r="G491" s="33" t="s">
        <v>106</v>
      </c>
      <c r="H491" s="33" t="s">
        <v>172</v>
      </c>
      <c r="I491" s="33">
        <v>20</v>
      </c>
      <c r="J491" s="24">
        <f>IFERROR(VLOOKUP(Transactions[[#This Row],[Product/ Service Name]],Products[[Product/ Service Name]:[Unit Sales Price]],10,FALSE),"-")</f>
        <v>36</v>
      </c>
      <c r="K491" s="27">
        <f>IFERROR(Transactions[[#This Row],[Unit Price]]*Transactions[[#This Row],[Quantity Sold]],"-")</f>
        <v>720</v>
      </c>
      <c r="L491" s="31">
        <f>IFERROR(Transactions[[#This Row],[Net of Sale]]*Assumptions!$C$1,"-")</f>
        <v>72</v>
      </c>
      <c r="M491" s="31">
        <f>IFERROR(Transactions[[#This Row],[Net of Sale]]*(1+Assumptions!$C$1),"-")</f>
        <v>792.00000000000011</v>
      </c>
      <c r="N491" s="33" t="s">
        <v>190</v>
      </c>
      <c r="O491" s="35" t="s">
        <v>180</v>
      </c>
      <c r="P491" s="33" t="s">
        <v>192</v>
      </c>
      <c r="Q491" s="31">
        <f>IFERROR((VLOOKUP(Transactions[[#This Row],[Product/ Service Name]],Products[[Product/ Service Name]:[Unit Sales Price]],4,FALSE))*Transactions[[#This Row],[Quantity Sold]],"-")</f>
        <v>600</v>
      </c>
      <c r="R491" s="31">
        <f>IFERROR(Transactions[[#This Row],[Net of Sale]]-Transactions[[#This Row],[COGS]],"-")</f>
        <v>120</v>
      </c>
      <c r="S491" s="31">
        <f>IFERROR(Transactions[[#This Row],[COGS]]*Assumptions!$C$1,"-")</f>
        <v>60</v>
      </c>
      <c r="T491" s="31">
        <f>IFERROR(Transactions[[#This Row],[Output VAT(Liability)]]-Transactions[[#This Row],[Input VAT (Assets)]],"-")</f>
        <v>12</v>
      </c>
    </row>
    <row r="492" spans="2:20" x14ac:dyDescent="0.3">
      <c r="B492" s="55">
        <v>45913</v>
      </c>
      <c r="C492" s="50">
        <f>MONTH(Transactions[[#This Row],[Date]])</f>
        <v>9</v>
      </c>
      <c r="D492" s="50" t="s">
        <v>215</v>
      </c>
      <c r="E492" s="50" t="s">
        <v>14</v>
      </c>
      <c r="F492" s="33" t="s">
        <v>55</v>
      </c>
      <c r="G492" s="33" t="s">
        <v>106</v>
      </c>
      <c r="H492" s="33" t="s">
        <v>167</v>
      </c>
      <c r="I492" s="33">
        <v>20</v>
      </c>
      <c r="J492" s="24">
        <f>IFERROR(VLOOKUP(Transactions[[#This Row],[Product/ Service Name]],Products[[Product/ Service Name]:[Unit Sales Price]],10,FALSE),"-")</f>
        <v>16.8</v>
      </c>
      <c r="K492" s="27">
        <f>IFERROR(Transactions[[#This Row],[Unit Price]]*Transactions[[#This Row],[Quantity Sold]],"-")</f>
        <v>336</v>
      </c>
      <c r="L492" s="31">
        <f>IFERROR(Transactions[[#This Row],[Net of Sale]]*Assumptions!$C$1,"-")</f>
        <v>33.6</v>
      </c>
      <c r="M492" s="31">
        <f>IFERROR(Transactions[[#This Row],[Net of Sale]]*(1+Assumptions!$C$1),"-")</f>
        <v>369.6</v>
      </c>
      <c r="N492" s="33" t="s">
        <v>186</v>
      </c>
      <c r="O492" s="35" t="s">
        <v>185</v>
      </c>
      <c r="P492" s="33" t="s">
        <v>191</v>
      </c>
      <c r="Q492" s="31">
        <f>IFERROR((VLOOKUP(Transactions[[#This Row],[Product/ Service Name]],Products[[Product/ Service Name]:[Unit Sales Price]],4,FALSE))*Transactions[[#This Row],[Quantity Sold]],"-")</f>
        <v>280</v>
      </c>
      <c r="R492" s="31">
        <f>IFERROR(Transactions[[#This Row],[Net of Sale]]-Transactions[[#This Row],[COGS]],"-")</f>
        <v>56</v>
      </c>
      <c r="S492" s="31">
        <f>IFERROR(Transactions[[#This Row],[COGS]]*Assumptions!$C$1,"-")</f>
        <v>28</v>
      </c>
      <c r="T492" s="31">
        <f>IFERROR(Transactions[[#This Row],[Output VAT(Liability)]]-Transactions[[#This Row],[Input VAT (Assets)]],"-")</f>
        <v>5.6000000000000014</v>
      </c>
    </row>
    <row r="493" spans="2:20" x14ac:dyDescent="0.3">
      <c r="B493" s="55">
        <v>45913</v>
      </c>
      <c r="C493" s="50">
        <f>MONTH(Transactions[[#This Row],[Date]])</f>
        <v>9</v>
      </c>
      <c r="D493" s="50" t="s">
        <v>215</v>
      </c>
      <c r="E493" s="50" t="s">
        <v>14</v>
      </c>
      <c r="F493" s="33" t="s">
        <v>56</v>
      </c>
      <c r="G493" s="33" t="s">
        <v>106</v>
      </c>
      <c r="H493" s="33" t="s">
        <v>168</v>
      </c>
      <c r="I493" s="33">
        <v>20</v>
      </c>
      <c r="J493" s="24">
        <f>IFERROR(VLOOKUP(Transactions[[#This Row],[Product/ Service Name]],Products[[Product/ Service Name]:[Unit Sales Price]],10,FALSE),"-")</f>
        <v>72</v>
      </c>
      <c r="K493" s="27">
        <f>IFERROR(Transactions[[#This Row],[Unit Price]]*Transactions[[#This Row],[Quantity Sold]],"-")</f>
        <v>1440</v>
      </c>
      <c r="L493" s="31">
        <f>IFERROR(Transactions[[#This Row],[Net of Sale]]*Assumptions!$C$1,"-")</f>
        <v>144</v>
      </c>
      <c r="M493" s="31">
        <f>IFERROR(Transactions[[#This Row],[Net of Sale]]*(1+Assumptions!$C$1),"-")</f>
        <v>1584.0000000000002</v>
      </c>
      <c r="N493" s="33" t="s">
        <v>186</v>
      </c>
      <c r="O493" s="35" t="s">
        <v>185</v>
      </c>
      <c r="P493" s="33" t="s">
        <v>191</v>
      </c>
      <c r="Q493" s="31">
        <f>IFERROR((VLOOKUP(Transactions[[#This Row],[Product/ Service Name]],Products[[Product/ Service Name]:[Unit Sales Price]],4,FALSE))*Transactions[[#This Row],[Quantity Sold]],"-")</f>
        <v>1200</v>
      </c>
      <c r="R493" s="31">
        <f>IFERROR(Transactions[[#This Row],[Net of Sale]]-Transactions[[#This Row],[COGS]],"-")</f>
        <v>240</v>
      </c>
      <c r="S493" s="31">
        <f>IFERROR(Transactions[[#This Row],[COGS]]*Assumptions!$C$1,"-")</f>
        <v>120</v>
      </c>
      <c r="T493" s="31">
        <f>IFERROR(Transactions[[#This Row],[Output VAT(Liability)]]-Transactions[[#This Row],[Input VAT (Assets)]],"-")</f>
        <v>24</v>
      </c>
    </row>
    <row r="494" spans="2:20" x14ac:dyDescent="0.3">
      <c r="B494" s="55">
        <v>45914</v>
      </c>
      <c r="C494" s="50">
        <f>MONTH(Transactions[[#This Row],[Date]])</f>
        <v>9</v>
      </c>
      <c r="D494" s="50" t="s">
        <v>215</v>
      </c>
      <c r="E494" s="50" t="s">
        <v>14</v>
      </c>
      <c r="F494" s="33" t="s">
        <v>57</v>
      </c>
      <c r="G494" s="33" t="s">
        <v>106</v>
      </c>
      <c r="H494" s="33" t="s">
        <v>169</v>
      </c>
      <c r="I494" s="33">
        <v>20</v>
      </c>
      <c r="J494" s="24">
        <f>IFERROR(VLOOKUP(Transactions[[#This Row],[Product/ Service Name]],Products[[Product/ Service Name]:[Unit Sales Price]],10,FALSE),"-")</f>
        <v>15.6</v>
      </c>
      <c r="K494" s="27">
        <f>IFERROR(Transactions[[#This Row],[Unit Price]]*Transactions[[#This Row],[Quantity Sold]],"-")</f>
        <v>312</v>
      </c>
      <c r="L494" s="31">
        <f>IFERROR(Transactions[[#This Row],[Net of Sale]]*Assumptions!$C$1,"-")</f>
        <v>31.200000000000003</v>
      </c>
      <c r="M494" s="31">
        <f>IFERROR(Transactions[[#This Row],[Net of Sale]]*(1+Assumptions!$C$1),"-")</f>
        <v>343.20000000000005</v>
      </c>
      <c r="N494" s="33" t="s">
        <v>186</v>
      </c>
      <c r="O494" s="35" t="s">
        <v>181</v>
      </c>
      <c r="P494" s="33" t="s">
        <v>191</v>
      </c>
      <c r="Q494" s="31">
        <f>IFERROR((VLOOKUP(Transactions[[#This Row],[Product/ Service Name]],Products[[Product/ Service Name]:[Unit Sales Price]],4,FALSE))*Transactions[[#This Row],[Quantity Sold]],"-")</f>
        <v>260</v>
      </c>
      <c r="R494" s="31">
        <f>IFERROR(Transactions[[#This Row],[Net of Sale]]-Transactions[[#This Row],[COGS]],"-")</f>
        <v>52</v>
      </c>
      <c r="S494" s="31">
        <f>IFERROR(Transactions[[#This Row],[COGS]]*Assumptions!$C$1,"-")</f>
        <v>26</v>
      </c>
      <c r="T494" s="31">
        <f>IFERROR(Transactions[[#This Row],[Output VAT(Liability)]]-Transactions[[#This Row],[Input VAT (Assets)]],"-")</f>
        <v>5.2000000000000028</v>
      </c>
    </row>
    <row r="495" spans="2:20" x14ac:dyDescent="0.3">
      <c r="B495" s="55">
        <v>45914</v>
      </c>
      <c r="C495" s="50">
        <f>MONTH(Transactions[[#This Row],[Date]])</f>
        <v>9</v>
      </c>
      <c r="D495" s="50" t="s">
        <v>215</v>
      </c>
      <c r="E495" s="50" t="s">
        <v>14</v>
      </c>
      <c r="F495" s="33" t="s">
        <v>58</v>
      </c>
      <c r="G495" s="33" t="s">
        <v>106</v>
      </c>
      <c r="H495" s="33" t="s">
        <v>170</v>
      </c>
      <c r="I495" s="33">
        <v>20</v>
      </c>
      <c r="J495" s="24">
        <f>IFERROR(VLOOKUP(Transactions[[#This Row],[Product/ Service Name]],Products[[Product/ Service Name]:[Unit Sales Price]],10,FALSE),"-")</f>
        <v>48</v>
      </c>
      <c r="K495" s="27">
        <f>IFERROR(Transactions[[#This Row],[Unit Price]]*Transactions[[#This Row],[Quantity Sold]],"-")</f>
        <v>960</v>
      </c>
      <c r="L495" s="31">
        <f>IFERROR(Transactions[[#This Row],[Net of Sale]]*Assumptions!$C$1,"-")</f>
        <v>96</v>
      </c>
      <c r="M495" s="31">
        <f>IFERROR(Transactions[[#This Row],[Net of Sale]]*(1+Assumptions!$C$1),"-")</f>
        <v>1056</v>
      </c>
      <c r="N495" s="33" t="s">
        <v>187</v>
      </c>
      <c r="O495" s="35" t="s">
        <v>182</v>
      </c>
      <c r="P495" s="33" t="s">
        <v>191</v>
      </c>
      <c r="Q495" s="31">
        <f>IFERROR((VLOOKUP(Transactions[[#This Row],[Product/ Service Name]],Products[[Product/ Service Name]:[Unit Sales Price]],4,FALSE))*Transactions[[#This Row],[Quantity Sold]],"-")</f>
        <v>800</v>
      </c>
      <c r="R495" s="31">
        <f>IFERROR(Transactions[[#This Row],[Net of Sale]]-Transactions[[#This Row],[COGS]],"-")</f>
        <v>160</v>
      </c>
      <c r="S495" s="31">
        <f>IFERROR(Transactions[[#This Row],[COGS]]*Assumptions!$C$1,"-")</f>
        <v>80</v>
      </c>
      <c r="T495" s="31">
        <f>IFERROR(Transactions[[#This Row],[Output VAT(Liability)]]-Transactions[[#This Row],[Input VAT (Assets)]],"-")</f>
        <v>16</v>
      </c>
    </row>
    <row r="496" spans="2:20" x14ac:dyDescent="0.3">
      <c r="B496" s="55">
        <v>45915</v>
      </c>
      <c r="C496" s="50">
        <f>MONTH(Transactions[[#This Row],[Date]])</f>
        <v>9</v>
      </c>
      <c r="D496" s="50" t="s">
        <v>215</v>
      </c>
      <c r="E496" s="50" t="s">
        <v>14</v>
      </c>
      <c r="F496" s="33" t="s">
        <v>59</v>
      </c>
      <c r="G496" s="33" t="s">
        <v>106</v>
      </c>
      <c r="H496" s="33" t="s">
        <v>171</v>
      </c>
      <c r="I496" s="33">
        <v>20</v>
      </c>
      <c r="J496" s="24">
        <f>IFERROR(VLOOKUP(Transactions[[#This Row],[Product/ Service Name]],Products[[Product/ Service Name]:[Unit Sales Price]],10,FALSE),"-")</f>
        <v>18</v>
      </c>
      <c r="K496" s="27">
        <f>IFERROR(Transactions[[#This Row],[Unit Price]]*Transactions[[#This Row],[Quantity Sold]],"-")</f>
        <v>360</v>
      </c>
      <c r="L496" s="31">
        <f>IFERROR(Transactions[[#This Row],[Net of Sale]]*Assumptions!$C$1,"-")</f>
        <v>36</v>
      </c>
      <c r="M496" s="31">
        <f>IFERROR(Transactions[[#This Row],[Net of Sale]]*(1+Assumptions!$C$1),"-")</f>
        <v>396.00000000000006</v>
      </c>
      <c r="N496" s="33" t="s">
        <v>187</v>
      </c>
      <c r="O496" s="35" t="s">
        <v>184</v>
      </c>
      <c r="P496" s="33" t="s">
        <v>191</v>
      </c>
      <c r="Q496" s="31">
        <f>IFERROR((VLOOKUP(Transactions[[#This Row],[Product/ Service Name]],Products[[Product/ Service Name]:[Unit Sales Price]],4,FALSE))*Transactions[[#This Row],[Quantity Sold]],"-")</f>
        <v>300</v>
      </c>
      <c r="R496" s="31">
        <f>IFERROR(Transactions[[#This Row],[Net of Sale]]-Transactions[[#This Row],[COGS]],"-")</f>
        <v>60</v>
      </c>
      <c r="S496" s="31">
        <f>IFERROR(Transactions[[#This Row],[COGS]]*Assumptions!$C$1,"-")</f>
        <v>30</v>
      </c>
      <c r="T496" s="31">
        <f>IFERROR(Transactions[[#This Row],[Output VAT(Liability)]]-Transactions[[#This Row],[Input VAT (Assets)]],"-")</f>
        <v>6</v>
      </c>
    </row>
    <row r="497" spans="2:20" x14ac:dyDescent="0.3">
      <c r="B497" s="55">
        <v>45915</v>
      </c>
      <c r="C497" s="50">
        <f>MONTH(Transactions[[#This Row],[Date]])</f>
        <v>9</v>
      </c>
      <c r="D497" s="50" t="s">
        <v>215</v>
      </c>
      <c r="E497" s="50" t="s">
        <v>14</v>
      </c>
      <c r="F497" s="33" t="s">
        <v>60</v>
      </c>
      <c r="G497" s="33" t="s">
        <v>106</v>
      </c>
      <c r="H497" s="33" t="s">
        <v>172</v>
      </c>
      <c r="I497" s="33">
        <v>20</v>
      </c>
      <c r="J497" s="24">
        <f>IFERROR(VLOOKUP(Transactions[[#This Row],[Product/ Service Name]],Products[[Product/ Service Name]:[Unit Sales Price]],10,FALSE),"-")</f>
        <v>72</v>
      </c>
      <c r="K497" s="27">
        <f>IFERROR(Transactions[[#This Row],[Unit Price]]*Transactions[[#This Row],[Quantity Sold]],"-")</f>
        <v>1440</v>
      </c>
      <c r="L497" s="31">
        <f>IFERROR(Transactions[[#This Row],[Net of Sale]]*Assumptions!$C$1,"-")</f>
        <v>144</v>
      </c>
      <c r="M497" s="31">
        <f>IFERROR(Transactions[[#This Row],[Net of Sale]]*(1+Assumptions!$C$1),"-")</f>
        <v>1584.0000000000002</v>
      </c>
      <c r="N497" s="33" t="s">
        <v>188</v>
      </c>
      <c r="O497" s="35" t="s">
        <v>183</v>
      </c>
      <c r="P497" s="33" t="s">
        <v>192</v>
      </c>
      <c r="Q497" s="31">
        <f>IFERROR((VLOOKUP(Transactions[[#This Row],[Product/ Service Name]],Products[[Product/ Service Name]:[Unit Sales Price]],4,FALSE))*Transactions[[#This Row],[Quantity Sold]],"-")</f>
        <v>1200</v>
      </c>
      <c r="R497" s="31">
        <f>IFERROR(Transactions[[#This Row],[Net of Sale]]-Transactions[[#This Row],[COGS]],"-")</f>
        <v>240</v>
      </c>
      <c r="S497" s="31">
        <f>IFERROR(Transactions[[#This Row],[COGS]]*Assumptions!$C$1,"-")</f>
        <v>120</v>
      </c>
      <c r="T497" s="31">
        <f>IFERROR(Transactions[[#This Row],[Output VAT(Liability)]]-Transactions[[#This Row],[Input VAT (Assets)]],"-")</f>
        <v>24</v>
      </c>
    </row>
    <row r="498" spans="2:20" x14ac:dyDescent="0.3">
      <c r="B498" s="55">
        <v>45916</v>
      </c>
      <c r="C498" s="50">
        <f>MONTH(Transactions[[#This Row],[Date]])</f>
        <v>9</v>
      </c>
      <c r="D498" s="50" t="s">
        <v>215</v>
      </c>
      <c r="E498" s="50" t="s">
        <v>14</v>
      </c>
      <c r="F498" s="33" t="s">
        <v>61</v>
      </c>
      <c r="G498" s="33" t="s">
        <v>106</v>
      </c>
      <c r="H498" s="33" t="s">
        <v>167</v>
      </c>
      <c r="I498" s="33">
        <v>20</v>
      </c>
      <c r="J498" s="24">
        <f>IFERROR(VLOOKUP(Transactions[[#This Row],[Product/ Service Name]],Products[[Product/ Service Name]:[Unit Sales Price]],10,FALSE),"-")</f>
        <v>16.8</v>
      </c>
      <c r="K498" s="27">
        <f>IFERROR(Transactions[[#This Row],[Unit Price]]*Transactions[[#This Row],[Quantity Sold]],"-")</f>
        <v>336</v>
      </c>
      <c r="L498" s="31">
        <f>IFERROR(Transactions[[#This Row],[Net of Sale]]*Assumptions!$C$1,"-")</f>
        <v>33.6</v>
      </c>
      <c r="M498" s="31">
        <f>IFERROR(Transactions[[#This Row],[Net of Sale]]*(1+Assumptions!$C$1),"-")</f>
        <v>369.6</v>
      </c>
      <c r="N498" s="33" t="s">
        <v>189</v>
      </c>
      <c r="O498" s="35" t="s">
        <v>185</v>
      </c>
      <c r="P498" s="33" t="s">
        <v>192</v>
      </c>
      <c r="Q498" s="31">
        <f>IFERROR((VLOOKUP(Transactions[[#This Row],[Product/ Service Name]],Products[[Product/ Service Name]:[Unit Sales Price]],4,FALSE))*Transactions[[#This Row],[Quantity Sold]],"-")</f>
        <v>280</v>
      </c>
      <c r="R498" s="31">
        <f>IFERROR(Transactions[[#This Row],[Net of Sale]]-Transactions[[#This Row],[COGS]],"-")</f>
        <v>56</v>
      </c>
      <c r="S498" s="31">
        <f>IFERROR(Transactions[[#This Row],[COGS]]*Assumptions!$C$1,"-")</f>
        <v>28</v>
      </c>
      <c r="T498" s="31">
        <f>IFERROR(Transactions[[#This Row],[Output VAT(Liability)]]-Transactions[[#This Row],[Input VAT (Assets)]],"-")</f>
        <v>5.6000000000000014</v>
      </c>
    </row>
    <row r="499" spans="2:20" x14ac:dyDescent="0.3">
      <c r="B499" s="55">
        <v>45917</v>
      </c>
      <c r="C499" s="50">
        <f>MONTH(Transactions[[#This Row],[Date]])</f>
        <v>9</v>
      </c>
      <c r="D499" s="50" t="s">
        <v>215</v>
      </c>
      <c r="E499" s="50" t="s">
        <v>14</v>
      </c>
      <c r="F499" s="33" t="s">
        <v>62</v>
      </c>
      <c r="G499" s="33" t="s">
        <v>106</v>
      </c>
      <c r="H499" s="33" t="s">
        <v>168</v>
      </c>
      <c r="I499" s="33">
        <v>20</v>
      </c>
      <c r="J499" s="24">
        <f>IFERROR(VLOOKUP(Transactions[[#This Row],[Product/ Service Name]],Products[[Product/ Service Name]:[Unit Sales Price]],10,FALSE),"-")</f>
        <v>18</v>
      </c>
      <c r="K499" s="27">
        <f>IFERROR(Transactions[[#This Row],[Unit Price]]*Transactions[[#This Row],[Quantity Sold]],"-")</f>
        <v>360</v>
      </c>
      <c r="L499" s="31">
        <f>IFERROR(Transactions[[#This Row],[Net of Sale]]*Assumptions!$C$1,"-")</f>
        <v>36</v>
      </c>
      <c r="M499" s="31">
        <f>IFERROR(Transactions[[#This Row],[Net of Sale]]*(1+Assumptions!$C$1),"-")</f>
        <v>396.00000000000006</v>
      </c>
      <c r="N499" s="33" t="s">
        <v>188</v>
      </c>
      <c r="O499" s="35" t="s">
        <v>181</v>
      </c>
      <c r="P499" s="33" t="s">
        <v>191</v>
      </c>
      <c r="Q499" s="31">
        <f>IFERROR((VLOOKUP(Transactions[[#This Row],[Product/ Service Name]],Products[[Product/ Service Name]:[Unit Sales Price]],4,FALSE))*Transactions[[#This Row],[Quantity Sold]],"-")</f>
        <v>300</v>
      </c>
      <c r="R499" s="31">
        <f>IFERROR(Transactions[[#This Row],[Net of Sale]]-Transactions[[#This Row],[COGS]],"-")</f>
        <v>60</v>
      </c>
      <c r="S499" s="31">
        <f>IFERROR(Transactions[[#This Row],[COGS]]*Assumptions!$C$1,"-")</f>
        <v>30</v>
      </c>
      <c r="T499" s="31">
        <f>IFERROR(Transactions[[#This Row],[Output VAT(Liability)]]-Transactions[[#This Row],[Input VAT (Assets)]],"-")</f>
        <v>6</v>
      </c>
    </row>
    <row r="500" spans="2:20" x14ac:dyDescent="0.3">
      <c r="B500" s="55">
        <v>45917</v>
      </c>
      <c r="C500" s="50">
        <f>MONTH(Transactions[[#This Row],[Date]])</f>
        <v>9</v>
      </c>
      <c r="D500" s="50" t="s">
        <v>215</v>
      </c>
      <c r="E500" s="50" t="s">
        <v>14</v>
      </c>
      <c r="F500" s="33" t="s">
        <v>63</v>
      </c>
      <c r="G500" s="33" t="s">
        <v>106</v>
      </c>
      <c r="H500" s="33" t="s">
        <v>169</v>
      </c>
      <c r="I500" s="33">
        <v>20</v>
      </c>
      <c r="J500" s="24">
        <f>IFERROR(VLOOKUP(Transactions[[#This Row],[Product/ Service Name]],Products[[Product/ Service Name]:[Unit Sales Price]],10,FALSE),"-")</f>
        <v>4.8</v>
      </c>
      <c r="K500" s="27">
        <f>IFERROR(Transactions[[#This Row],[Unit Price]]*Transactions[[#This Row],[Quantity Sold]],"-")</f>
        <v>96</v>
      </c>
      <c r="L500" s="31">
        <f>IFERROR(Transactions[[#This Row],[Net of Sale]]*Assumptions!$C$1,"-")</f>
        <v>9.6000000000000014</v>
      </c>
      <c r="M500" s="31">
        <f>IFERROR(Transactions[[#This Row],[Net of Sale]]*(1+Assumptions!$C$1),"-")</f>
        <v>105.60000000000001</v>
      </c>
      <c r="N500" s="33" t="s">
        <v>188</v>
      </c>
      <c r="O500" s="35" t="s">
        <v>183</v>
      </c>
      <c r="P500" s="33" t="s">
        <v>191</v>
      </c>
      <c r="Q500" s="31">
        <f>IFERROR((VLOOKUP(Transactions[[#This Row],[Product/ Service Name]],Products[[Product/ Service Name]:[Unit Sales Price]],4,FALSE))*Transactions[[#This Row],[Quantity Sold]],"-")</f>
        <v>80</v>
      </c>
      <c r="R500" s="31">
        <f>IFERROR(Transactions[[#This Row],[Net of Sale]]-Transactions[[#This Row],[COGS]],"-")</f>
        <v>16</v>
      </c>
      <c r="S500" s="31">
        <f>IFERROR(Transactions[[#This Row],[COGS]]*Assumptions!$C$1,"-")</f>
        <v>8</v>
      </c>
      <c r="T500" s="31">
        <f>IFERROR(Transactions[[#This Row],[Output VAT(Liability)]]-Transactions[[#This Row],[Input VAT (Assets)]],"-")</f>
        <v>1.6000000000000014</v>
      </c>
    </row>
    <row r="501" spans="2:20" x14ac:dyDescent="0.3">
      <c r="B501" s="55">
        <v>45917</v>
      </c>
      <c r="C501" s="50">
        <f>MONTH(Transactions[[#This Row],[Date]])</f>
        <v>9</v>
      </c>
      <c r="D501" s="50" t="s">
        <v>215</v>
      </c>
      <c r="E501" s="50" t="s">
        <v>13</v>
      </c>
      <c r="F501" s="33" t="s">
        <v>87</v>
      </c>
      <c r="G501" s="33" t="s">
        <v>106</v>
      </c>
      <c r="H501" s="33" t="s">
        <v>170</v>
      </c>
      <c r="I501" s="33">
        <v>20</v>
      </c>
      <c r="J501" s="24">
        <f>IFERROR(VLOOKUP(Transactions[[#This Row],[Product/ Service Name]],Products[[Product/ Service Name]:[Unit Sales Price]],10,FALSE),"-")</f>
        <v>60</v>
      </c>
      <c r="K501" s="27">
        <f>IFERROR(Transactions[[#This Row],[Unit Price]]*Transactions[[#This Row],[Quantity Sold]],"-")</f>
        <v>1200</v>
      </c>
      <c r="L501" s="31">
        <f>IFERROR(Transactions[[#This Row],[Net of Sale]]*Assumptions!$C$1,"-")</f>
        <v>120</v>
      </c>
      <c r="M501" s="31">
        <f>IFERROR(Transactions[[#This Row],[Net of Sale]]*(1+Assumptions!$C$1),"-")</f>
        <v>1320</v>
      </c>
      <c r="N501" s="33" t="s">
        <v>188</v>
      </c>
      <c r="O501" s="35" t="s">
        <v>177</v>
      </c>
      <c r="P501" s="33" t="s">
        <v>191</v>
      </c>
      <c r="Q501" s="31">
        <f>IFERROR((VLOOKUP(Transactions[[#This Row],[Product/ Service Name]],Products[[Product/ Service Name]:[Unit Sales Price]],4,FALSE))*Transactions[[#This Row],[Quantity Sold]],"-")</f>
        <v>1000</v>
      </c>
      <c r="R501" s="31">
        <f>IFERROR(Transactions[[#This Row],[Net of Sale]]-Transactions[[#This Row],[COGS]],"-")</f>
        <v>200</v>
      </c>
      <c r="S501" s="31">
        <f>IFERROR(Transactions[[#This Row],[COGS]]*Assumptions!$C$1,"-")</f>
        <v>100</v>
      </c>
      <c r="T501" s="31">
        <f>IFERROR(Transactions[[#This Row],[Output VAT(Liability)]]-Transactions[[#This Row],[Input VAT (Assets)]],"-")</f>
        <v>20</v>
      </c>
    </row>
    <row r="502" spans="2:20" x14ac:dyDescent="0.3">
      <c r="B502" s="55">
        <v>45917</v>
      </c>
      <c r="C502" s="50">
        <f>MONTH(Transactions[[#This Row],[Date]])</f>
        <v>9</v>
      </c>
      <c r="D502" s="50" t="s">
        <v>215</v>
      </c>
      <c r="E502" s="50" t="s">
        <v>13</v>
      </c>
      <c r="F502" s="33" t="s">
        <v>88</v>
      </c>
      <c r="G502" s="33" t="s">
        <v>106</v>
      </c>
      <c r="H502" s="33" t="s">
        <v>171</v>
      </c>
      <c r="I502" s="33">
        <v>20</v>
      </c>
      <c r="J502" s="24">
        <f>IFERROR(VLOOKUP(Transactions[[#This Row],[Product/ Service Name]],Products[[Product/ Service Name]:[Unit Sales Price]],10,FALSE),"-")</f>
        <v>36</v>
      </c>
      <c r="K502" s="27">
        <f>IFERROR(Transactions[[#This Row],[Unit Price]]*Transactions[[#This Row],[Quantity Sold]],"-")</f>
        <v>720</v>
      </c>
      <c r="L502" s="31">
        <f>IFERROR(Transactions[[#This Row],[Net of Sale]]*Assumptions!$C$1,"-")</f>
        <v>72</v>
      </c>
      <c r="M502" s="31">
        <f>IFERROR(Transactions[[#This Row],[Net of Sale]]*(1+Assumptions!$C$1),"-")</f>
        <v>792.00000000000011</v>
      </c>
      <c r="N502" s="33" t="s">
        <v>190</v>
      </c>
      <c r="O502" s="35" t="s">
        <v>184</v>
      </c>
      <c r="P502" s="33" t="s">
        <v>191</v>
      </c>
      <c r="Q502" s="31">
        <f>IFERROR((VLOOKUP(Transactions[[#This Row],[Product/ Service Name]],Products[[Product/ Service Name]:[Unit Sales Price]],4,FALSE))*Transactions[[#This Row],[Quantity Sold]],"-")</f>
        <v>600</v>
      </c>
      <c r="R502" s="31">
        <f>IFERROR(Transactions[[#This Row],[Net of Sale]]-Transactions[[#This Row],[COGS]],"-")</f>
        <v>120</v>
      </c>
      <c r="S502" s="31">
        <f>IFERROR(Transactions[[#This Row],[COGS]]*Assumptions!$C$1,"-")</f>
        <v>60</v>
      </c>
      <c r="T502" s="31">
        <f>IFERROR(Transactions[[#This Row],[Output VAT(Liability)]]-Transactions[[#This Row],[Input VAT (Assets)]],"-")</f>
        <v>12</v>
      </c>
    </row>
    <row r="503" spans="2:20" x14ac:dyDescent="0.3">
      <c r="B503" s="55">
        <v>45918</v>
      </c>
      <c r="C503" s="50">
        <f>MONTH(Transactions[[#This Row],[Date]])</f>
        <v>9</v>
      </c>
      <c r="D503" s="50" t="s">
        <v>215</v>
      </c>
      <c r="E503" s="50" t="s">
        <v>13</v>
      </c>
      <c r="F503" s="33" t="s">
        <v>89</v>
      </c>
      <c r="G503" s="33" t="s">
        <v>106</v>
      </c>
      <c r="H503" s="33" t="s">
        <v>172</v>
      </c>
      <c r="I503" s="33">
        <v>20</v>
      </c>
      <c r="J503" s="24">
        <f>IFERROR(VLOOKUP(Transactions[[#This Row],[Product/ Service Name]],Products[[Product/ Service Name]:[Unit Sales Price]],10,FALSE),"-")</f>
        <v>48</v>
      </c>
      <c r="K503" s="27">
        <f>IFERROR(Transactions[[#This Row],[Unit Price]]*Transactions[[#This Row],[Quantity Sold]],"-")</f>
        <v>960</v>
      </c>
      <c r="L503" s="31">
        <f>IFERROR(Transactions[[#This Row],[Net of Sale]]*Assumptions!$C$1,"-")</f>
        <v>96</v>
      </c>
      <c r="M503" s="31">
        <f>IFERROR(Transactions[[#This Row],[Net of Sale]]*(1+Assumptions!$C$1),"-")</f>
        <v>1056</v>
      </c>
      <c r="N503" s="33" t="s">
        <v>190</v>
      </c>
      <c r="O503" s="35" t="s">
        <v>178</v>
      </c>
      <c r="P503" s="33" t="s">
        <v>191</v>
      </c>
      <c r="Q503" s="31">
        <f>IFERROR((VLOOKUP(Transactions[[#This Row],[Product/ Service Name]],Products[[Product/ Service Name]:[Unit Sales Price]],4,FALSE))*Transactions[[#This Row],[Quantity Sold]],"-")</f>
        <v>800</v>
      </c>
      <c r="R503" s="31">
        <f>IFERROR(Transactions[[#This Row],[Net of Sale]]-Transactions[[#This Row],[COGS]],"-")</f>
        <v>160</v>
      </c>
      <c r="S503" s="31">
        <f>IFERROR(Transactions[[#This Row],[COGS]]*Assumptions!$C$1,"-")</f>
        <v>80</v>
      </c>
      <c r="T503" s="31">
        <f>IFERROR(Transactions[[#This Row],[Output VAT(Liability)]]-Transactions[[#This Row],[Input VAT (Assets)]],"-")</f>
        <v>16</v>
      </c>
    </row>
    <row r="504" spans="2:20" x14ac:dyDescent="0.3">
      <c r="B504" s="55">
        <v>45918</v>
      </c>
      <c r="C504" s="50">
        <f>MONTH(Transactions[[#This Row],[Date]])</f>
        <v>9</v>
      </c>
      <c r="D504" s="50" t="s">
        <v>215</v>
      </c>
      <c r="E504" s="50" t="s">
        <v>13</v>
      </c>
      <c r="F504" s="33" t="s">
        <v>90</v>
      </c>
      <c r="G504" s="33" t="s">
        <v>106</v>
      </c>
      <c r="H504" s="33" t="s">
        <v>167</v>
      </c>
      <c r="I504" s="33">
        <v>20</v>
      </c>
      <c r="J504" s="24">
        <f>IFERROR(VLOOKUP(Transactions[[#This Row],[Product/ Service Name]],Products[[Product/ Service Name]:[Unit Sales Price]],10,FALSE),"-")</f>
        <v>72</v>
      </c>
      <c r="K504" s="27">
        <f>IFERROR(Transactions[[#This Row],[Unit Price]]*Transactions[[#This Row],[Quantity Sold]],"-")</f>
        <v>1440</v>
      </c>
      <c r="L504" s="31">
        <f>IFERROR(Transactions[[#This Row],[Net of Sale]]*Assumptions!$C$1,"-")</f>
        <v>144</v>
      </c>
      <c r="M504" s="31">
        <f>IFERROR(Transactions[[#This Row],[Net of Sale]]*(1+Assumptions!$C$1),"-")</f>
        <v>1584.0000000000002</v>
      </c>
      <c r="N504" s="33" t="s">
        <v>190</v>
      </c>
      <c r="O504" s="35" t="s">
        <v>183</v>
      </c>
      <c r="P504" s="33" t="s">
        <v>192</v>
      </c>
      <c r="Q504" s="31">
        <f>IFERROR((VLOOKUP(Transactions[[#This Row],[Product/ Service Name]],Products[[Product/ Service Name]:[Unit Sales Price]],4,FALSE))*Transactions[[#This Row],[Quantity Sold]],"-")</f>
        <v>1200</v>
      </c>
      <c r="R504" s="31">
        <f>IFERROR(Transactions[[#This Row],[Net of Sale]]-Transactions[[#This Row],[COGS]],"-")</f>
        <v>240</v>
      </c>
      <c r="S504" s="31">
        <f>IFERROR(Transactions[[#This Row],[COGS]]*Assumptions!$C$1,"-")</f>
        <v>120</v>
      </c>
      <c r="T504" s="31">
        <f>IFERROR(Transactions[[#This Row],[Output VAT(Liability)]]-Transactions[[#This Row],[Input VAT (Assets)]],"-")</f>
        <v>24</v>
      </c>
    </row>
    <row r="505" spans="2:20" x14ac:dyDescent="0.3">
      <c r="B505" s="55">
        <v>45918</v>
      </c>
      <c r="C505" s="50">
        <f>MONTH(Transactions[[#This Row],[Date]])</f>
        <v>9</v>
      </c>
      <c r="D505" s="50" t="s">
        <v>215</v>
      </c>
      <c r="E505" s="50" t="s">
        <v>13</v>
      </c>
      <c r="F505" s="33" t="s">
        <v>91</v>
      </c>
      <c r="G505" s="33" t="s">
        <v>106</v>
      </c>
      <c r="H505" s="33" t="s">
        <v>168</v>
      </c>
      <c r="I505" s="33">
        <v>20</v>
      </c>
      <c r="J505" s="24">
        <f>IFERROR(VLOOKUP(Transactions[[#This Row],[Product/ Service Name]],Products[[Product/ Service Name]:[Unit Sales Price]],10,FALSE),"-")</f>
        <v>15.6</v>
      </c>
      <c r="K505" s="27">
        <f>IFERROR(Transactions[[#This Row],[Unit Price]]*Transactions[[#This Row],[Quantity Sold]],"-")</f>
        <v>312</v>
      </c>
      <c r="L505" s="31">
        <f>IFERROR(Transactions[[#This Row],[Net of Sale]]*Assumptions!$C$1,"-")</f>
        <v>31.200000000000003</v>
      </c>
      <c r="M505" s="31">
        <f>IFERROR(Transactions[[#This Row],[Net of Sale]]*(1+Assumptions!$C$1),"-")</f>
        <v>343.20000000000005</v>
      </c>
      <c r="N505" s="33" t="s">
        <v>190</v>
      </c>
      <c r="O505" s="35" t="s">
        <v>179</v>
      </c>
      <c r="P505" s="33" t="s">
        <v>192</v>
      </c>
      <c r="Q505" s="31">
        <f>IFERROR((VLOOKUP(Transactions[[#This Row],[Product/ Service Name]],Products[[Product/ Service Name]:[Unit Sales Price]],4,FALSE))*Transactions[[#This Row],[Quantity Sold]],"-")</f>
        <v>260</v>
      </c>
      <c r="R505" s="31">
        <f>IFERROR(Transactions[[#This Row],[Net of Sale]]-Transactions[[#This Row],[COGS]],"-")</f>
        <v>52</v>
      </c>
      <c r="S505" s="31">
        <f>IFERROR(Transactions[[#This Row],[COGS]]*Assumptions!$C$1,"-")</f>
        <v>26</v>
      </c>
      <c r="T505" s="31">
        <f>IFERROR(Transactions[[#This Row],[Output VAT(Liability)]]-Transactions[[#This Row],[Input VAT (Assets)]],"-")</f>
        <v>5.2000000000000028</v>
      </c>
    </row>
    <row r="506" spans="2:20" x14ac:dyDescent="0.3">
      <c r="B506" s="55">
        <v>45918</v>
      </c>
      <c r="C506" s="50">
        <f>MONTH(Transactions[[#This Row],[Date]])</f>
        <v>9</v>
      </c>
      <c r="D506" s="50" t="s">
        <v>215</v>
      </c>
      <c r="E506" s="50" t="s">
        <v>13</v>
      </c>
      <c r="F506" s="33" t="s">
        <v>92</v>
      </c>
      <c r="G506" s="33" t="s">
        <v>106</v>
      </c>
      <c r="H506" s="33" t="s">
        <v>169</v>
      </c>
      <c r="I506" s="33">
        <v>20</v>
      </c>
      <c r="J506" s="24">
        <f>IFERROR(VLOOKUP(Transactions[[#This Row],[Product/ Service Name]],Products[[Product/ Service Name]:[Unit Sales Price]],10,FALSE),"-")</f>
        <v>19.2</v>
      </c>
      <c r="K506" s="27">
        <f>IFERROR(Transactions[[#This Row],[Unit Price]]*Transactions[[#This Row],[Quantity Sold]],"-")</f>
        <v>384</v>
      </c>
      <c r="L506" s="31">
        <f>IFERROR(Transactions[[#This Row],[Net of Sale]]*Assumptions!$C$1,"-")</f>
        <v>38.400000000000006</v>
      </c>
      <c r="M506" s="31">
        <f>IFERROR(Transactions[[#This Row],[Net of Sale]]*(1+Assumptions!$C$1),"-")</f>
        <v>422.40000000000003</v>
      </c>
      <c r="N506" s="33" t="s">
        <v>190</v>
      </c>
      <c r="O506" s="35" t="s">
        <v>182</v>
      </c>
      <c r="P506" s="33" t="s">
        <v>191</v>
      </c>
      <c r="Q506" s="31">
        <f>IFERROR((VLOOKUP(Transactions[[#This Row],[Product/ Service Name]],Products[[Product/ Service Name]:[Unit Sales Price]],4,FALSE))*Transactions[[#This Row],[Quantity Sold]],"-")</f>
        <v>320</v>
      </c>
      <c r="R506" s="31">
        <f>IFERROR(Transactions[[#This Row],[Net of Sale]]-Transactions[[#This Row],[COGS]],"-")</f>
        <v>64</v>
      </c>
      <c r="S506" s="31">
        <f>IFERROR(Transactions[[#This Row],[COGS]]*Assumptions!$C$1,"-")</f>
        <v>32</v>
      </c>
      <c r="T506" s="31">
        <f>IFERROR(Transactions[[#This Row],[Output VAT(Liability)]]-Transactions[[#This Row],[Input VAT (Assets)]],"-")</f>
        <v>6.4000000000000057</v>
      </c>
    </row>
    <row r="507" spans="2:20" x14ac:dyDescent="0.3">
      <c r="B507" s="55">
        <v>45918</v>
      </c>
      <c r="C507" s="50">
        <f>MONTH(Transactions[[#This Row],[Date]])</f>
        <v>9</v>
      </c>
      <c r="D507" s="50" t="s">
        <v>215</v>
      </c>
      <c r="E507" s="50" t="s">
        <v>13</v>
      </c>
      <c r="F507" s="33" t="s">
        <v>93</v>
      </c>
      <c r="G507" s="33" t="s">
        <v>106</v>
      </c>
      <c r="H507" s="33" t="s">
        <v>170</v>
      </c>
      <c r="I507" s="33">
        <v>20</v>
      </c>
      <c r="J507" s="24">
        <f>IFERROR(VLOOKUP(Transactions[[#This Row],[Product/ Service Name]],Products[[Product/ Service Name]:[Unit Sales Price]],10,FALSE),"-")</f>
        <v>30</v>
      </c>
      <c r="K507" s="27">
        <f>IFERROR(Transactions[[#This Row],[Unit Price]]*Transactions[[#This Row],[Quantity Sold]],"-")</f>
        <v>600</v>
      </c>
      <c r="L507" s="31">
        <f>IFERROR(Transactions[[#This Row],[Net of Sale]]*Assumptions!$C$1,"-")</f>
        <v>60</v>
      </c>
      <c r="M507" s="31">
        <f>IFERROR(Transactions[[#This Row],[Net of Sale]]*(1+Assumptions!$C$1),"-")</f>
        <v>660</v>
      </c>
      <c r="N507" s="33" t="s">
        <v>190</v>
      </c>
      <c r="O507" s="35" t="s">
        <v>180</v>
      </c>
      <c r="P507" s="33" t="s">
        <v>191</v>
      </c>
      <c r="Q507" s="31">
        <f>IFERROR((VLOOKUP(Transactions[[#This Row],[Product/ Service Name]],Products[[Product/ Service Name]:[Unit Sales Price]],4,FALSE))*Transactions[[#This Row],[Quantity Sold]],"-")</f>
        <v>500</v>
      </c>
      <c r="R507" s="31">
        <f>IFERROR(Transactions[[#This Row],[Net of Sale]]-Transactions[[#This Row],[COGS]],"-")</f>
        <v>100</v>
      </c>
      <c r="S507" s="31">
        <f>IFERROR(Transactions[[#This Row],[COGS]]*Assumptions!$C$1,"-")</f>
        <v>50</v>
      </c>
      <c r="T507" s="31">
        <f>IFERROR(Transactions[[#This Row],[Output VAT(Liability)]]-Transactions[[#This Row],[Input VAT (Assets)]],"-")</f>
        <v>10</v>
      </c>
    </row>
    <row r="508" spans="2:20" x14ac:dyDescent="0.3">
      <c r="B508" s="55">
        <v>45918</v>
      </c>
      <c r="C508" s="50">
        <f>MONTH(Transactions[[#This Row],[Date]])</f>
        <v>9</v>
      </c>
      <c r="D508" s="50" t="s">
        <v>215</v>
      </c>
      <c r="E508" s="50" t="s">
        <v>13</v>
      </c>
      <c r="F508" s="33" t="s">
        <v>94</v>
      </c>
      <c r="G508" s="33" t="s">
        <v>106</v>
      </c>
      <c r="H508" s="33" t="s">
        <v>171</v>
      </c>
      <c r="I508" s="33">
        <v>20</v>
      </c>
      <c r="J508" s="24">
        <f>IFERROR(VLOOKUP(Transactions[[#This Row],[Product/ Service Name]],Products[[Product/ Service Name]:[Unit Sales Price]],10,FALSE),"-")</f>
        <v>108</v>
      </c>
      <c r="K508" s="27">
        <f>IFERROR(Transactions[[#This Row],[Unit Price]]*Transactions[[#This Row],[Quantity Sold]],"-")</f>
        <v>2160</v>
      </c>
      <c r="L508" s="31">
        <f>IFERROR(Transactions[[#This Row],[Net of Sale]]*Assumptions!$C$1,"-")</f>
        <v>216</v>
      </c>
      <c r="M508" s="31">
        <f>IFERROR(Transactions[[#This Row],[Net of Sale]]*(1+Assumptions!$C$1),"-")</f>
        <v>2376</v>
      </c>
      <c r="N508" s="33" t="s">
        <v>189</v>
      </c>
      <c r="O508" s="35" t="s">
        <v>181</v>
      </c>
      <c r="P508" s="33" t="s">
        <v>191</v>
      </c>
      <c r="Q508" s="31">
        <f>IFERROR((VLOOKUP(Transactions[[#This Row],[Product/ Service Name]],Products[[Product/ Service Name]:[Unit Sales Price]],4,FALSE))*Transactions[[#This Row],[Quantity Sold]],"-")</f>
        <v>1800</v>
      </c>
      <c r="R508" s="31">
        <f>IFERROR(Transactions[[#This Row],[Net of Sale]]-Transactions[[#This Row],[COGS]],"-")</f>
        <v>360</v>
      </c>
      <c r="S508" s="31">
        <f>IFERROR(Transactions[[#This Row],[COGS]]*Assumptions!$C$1,"-")</f>
        <v>180</v>
      </c>
      <c r="T508" s="31">
        <f>IFERROR(Transactions[[#This Row],[Output VAT(Liability)]]-Transactions[[#This Row],[Input VAT (Assets)]],"-")</f>
        <v>36</v>
      </c>
    </row>
    <row r="509" spans="2:20" x14ac:dyDescent="0.3">
      <c r="B509" s="55">
        <v>45919</v>
      </c>
      <c r="C509" s="50">
        <f>MONTH(Transactions[[#This Row],[Date]])</f>
        <v>9</v>
      </c>
      <c r="D509" s="50" t="s">
        <v>215</v>
      </c>
      <c r="E509" s="50" t="s">
        <v>13</v>
      </c>
      <c r="F509" s="33" t="s">
        <v>95</v>
      </c>
      <c r="G509" s="33" t="s">
        <v>106</v>
      </c>
      <c r="H509" s="33" t="s">
        <v>172</v>
      </c>
      <c r="I509" s="33">
        <v>20</v>
      </c>
      <c r="J509" s="24">
        <f>IFERROR(VLOOKUP(Transactions[[#This Row],[Product/ Service Name]],Products[[Product/ Service Name]:[Unit Sales Price]],10,FALSE),"-")</f>
        <v>48</v>
      </c>
      <c r="K509" s="27">
        <f>IFERROR(Transactions[[#This Row],[Unit Price]]*Transactions[[#This Row],[Quantity Sold]],"-")</f>
        <v>960</v>
      </c>
      <c r="L509" s="31">
        <f>IFERROR(Transactions[[#This Row],[Net of Sale]]*Assumptions!$C$1,"-")</f>
        <v>96</v>
      </c>
      <c r="M509" s="31">
        <f>IFERROR(Transactions[[#This Row],[Net of Sale]]*(1+Assumptions!$C$1),"-")</f>
        <v>1056</v>
      </c>
      <c r="N509" s="33" t="s">
        <v>190</v>
      </c>
      <c r="O509" s="35" t="s">
        <v>185</v>
      </c>
      <c r="P509" s="33" t="s">
        <v>191</v>
      </c>
      <c r="Q509" s="31">
        <f>IFERROR((VLOOKUP(Transactions[[#This Row],[Product/ Service Name]],Products[[Product/ Service Name]:[Unit Sales Price]],4,FALSE))*Transactions[[#This Row],[Quantity Sold]],"-")</f>
        <v>800</v>
      </c>
      <c r="R509" s="31">
        <f>IFERROR(Transactions[[#This Row],[Net of Sale]]-Transactions[[#This Row],[COGS]],"-")</f>
        <v>160</v>
      </c>
      <c r="S509" s="31">
        <f>IFERROR(Transactions[[#This Row],[COGS]]*Assumptions!$C$1,"-")</f>
        <v>80</v>
      </c>
      <c r="T509" s="31">
        <f>IFERROR(Transactions[[#This Row],[Output VAT(Liability)]]-Transactions[[#This Row],[Input VAT (Assets)]],"-")</f>
        <v>16</v>
      </c>
    </row>
    <row r="510" spans="2:20" x14ac:dyDescent="0.3">
      <c r="B510" s="55">
        <v>45920</v>
      </c>
      <c r="C510" s="50">
        <f>MONTH(Transactions[[#This Row],[Date]])</f>
        <v>9</v>
      </c>
      <c r="D510" s="50" t="s">
        <v>215</v>
      </c>
      <c r="E510" s="50" t="s">
        <v>13</v>
      </c>
      <c r="F510" s="33" t="s">
        <v>37</v>
      </c>
      <c r="G510" s="33" t="s">
        <v>106</v>
      </c>
      <c r="H510" s="33" t="s">
        <v>167</v>
      </c>
      <c r="I510" s="33">
        <v>20</v>
      </c>
      <c r="J510" s="24">
        <f>IFERROR(VLOOKUP(Transactions[[#This Row],[Product/ Service Name]],Products[[Product/ Service Name]:[Unit Sales Price]],10,FALSE),"-")</f>
        <v>7.1999999999999993</v>
      </c>
      <c r="K510" s="27">
        <f>IFERROR(Transactions[[#This Row],[Unit Price]]*Transactions[[#This Row],[Quantity Sold]],"-")</f>
        <v>144</v>
      </c>
      <c r="L510" s="31">
        <f>IFERROR(Transactions[[#This Row],[Net of Sale]]*Assumptions!$C$1,"-")</f>
        <v>14.4</v>
      </c>
      <c r="M510" s="31">
        <f>IFERROR(Transactions[[#This Row],[Net of Sale]]*(1+Assumptions!$C$1),"-")</f>
        <v>158.4</v>
      </c>
      <c r="N510" s="33" t="s">
        <v>186</v>
      </c>
      <c r="O510" s="35" t="s">
        <v>177</v>
      </c>
      <c r="P510" s="33" t="s">
        <v>191</v>
      </c>
      <c r="Q510" s="31">
        <f>IFERROR((VLOOKUP(Transactions[[#This Row],[Product/ Service Name]],Products[[Product/ Service Name]:[Unit Sales Price]],4,FALSE))*Transactions[[#This Row],[Quantity Sold]],"-")</f>
        <v>120</v>
      </c>
      <c r="R510" s="31">
        <f>IFERROR(Transactions[[#This Row],[Net of Sale]]-Transactions[[#This Row],[COGS]],"-")</f>
        <v>24</v>
      </c>
      <c r="S510" s="31">
        <f>IFERROR(Transactions[[#This Row],[COGS]]*Assumptions!$C$1,"-")</f>
        <v>12</v>
      </c>
      <c r="T510" s="31">
        <f>IFERROR(Transactions[[#This Row],[Output VAT(Liability)]]-Transactions[[#This Row],[Input VAT (Assets)]],"-")</f>
        <v>2.4000000000000004</v>
      </c>
    </row>
    <row r="511" spans="2:20" x14ac:dyDescent="0.3">
      <c r="B511" s="55">
        <v>45921</v>
      </c>
      <c r="C511" s="50">
        <f>MONTH(Transactions[[#This Row],[Date]])</f>
        <v>9</v>
      </c>
      <c r="D511" s="50" t="s">
        <v>215</v>
      </c>
      <c r="E511" s="50" t="s">
        <v>13</v>
      </c>
      <c r="F511" s="33" t="s">
        <v>38</v>
      </c>
      <c r="G511" s="33" t="s">
        <v>106</v>
      </c>
      <c r="H511" s="33" t="s">
        <v>168</v>
      </c>
      <c r="I511" s="33">
        <v>20</v>
      </c>
      <c r="J511" s="24">
        <f>IFERROR(VLOOKUP(Transactions[[#This Row],[Product/ Service Name]],Products[[Product/ Service Name]:[Unit Sales Price]],10,FALSE),"-")</f>
        <v>60</v>
      </c>
      <c r="K511" s="27">
        <f>IFERROR(Transactions[[#This Row],[Unit Price]]*Transactions[[#This Row],[Quantity Sold]],"-")</f>
        <v>1200</v>
      </c>
      <c r="L511" s="31">
        <f>IFERROR(Transactions[[#This Row],[Net of Sale]]*Assumptions!$C$1,"-")</f>
        <v>120</v>
      </c>
      <c r="M511" s="31">
        <f>IFERROR(Transactions[[#This Row],[Net of Sale]]*(1+Assumptions!$C$1),"-")</f>
        <v>1320</v>
      </c>
      <c r="N511" s="33" t="s">
        <v>186</v>
      </c>
      <c r="O511" s="35" t="s">
        <v>179</v>
      </c>
      <c r="P511" s="33" t="s">
        <v>192</v>
      </c>
      <c r="Q511" s="31">
        <f>IFERROR((VLOOKUP(Transactions[[#This Row],[Product/ Service Name]],Products[[Product/ Service Name]:[Unit Sales Price]],4,FALSE))*Transactions[[#This Row],[Quantity Sold]],"-")</f>
        <v>1000</v>
      </c>
      <c r="R511" s="31">
        <f>IFERROR(Transactions[[#This Row],[Net of Sale]]-Transactions[[#This Row],[COGS]],"-")</f>
        <v>200</v>
      </c>
      <c r="S511" s="31">
        <f>IFERROR(Transactions[[#This Row],[COGS]]*Assumptions!$C$1,"-")</f>
        <v>100</v>
      </c>
      <c r="T511" s="31">
        <f>IFERROR(Transactions[[#This Row],[Output VAT(Liability)]]-Transactions[[#This Row],[Input VAT (Assets)]],"-")</f>
        <v>20</v>
      </c>
    </row>
    <row r="512" spans="2:20" x14ac:dyDescent="0.3">
      <c r="B512" s="55">
        <v>45922</v>
      </c>
      <c r="C512" s="50">
        <f>MONTH(Transactions[[#This Row],[Date]])</f>
        <v>9</v>
      </c>
      <c r="D512" s="50" t="s">
        <v>215</v>
      </c>
      <c r="E512" s="50" t="s">
        <v>13</v>
      </c>
      <c r="F512" s="33" t="s">
        <v>39</v>
      </c>
      <c r="G512" s="33" t="s">
        <v>106</v>
      </c>
      <c r="H512" s="33" t="s">
        <v>169</v>
      </c>
      <c r="I512" s="33">
        <v>20</v>
      </c>
      <c r="J512" s="24">
        <f>IFERROR(VLOOKUP(Transactions[[#This Row],[Product/ Service Name]],Products[[Product/ Service Name]:[Unit Sales Price]],10,FALSE),"-")</f>
        <v>55.199999999999996</v>
      </c>
      <c r="K512" s="27">
        <f>IFERROR(Transactions[[#This Row],[Unit Price]]*Transactions[[#This Row],[Quantity Sold]],"-")</f>
        <v>1104</v>
      </c>
      <c r="L512" s="31">
        <f>IFERROR(Transactions[[#This Row],[Net of Sale]]*Assumptions!$C$1,"-")</f>
        <v>110.4</v>
      </c>
      <c r="M512" s="31">
        <f>IFERROR(Transactions[[#This Row],[Net of Sale]]*(1+Assumptions!$C$1),"-")</f>
        <v>1214.4000000000001</v>
      </c>
      <c r="N512" s="33" t="s">
        <v>186</v>
      </c>
      <c r="O512" s="35" t="s">
        <v>180</v>
      </c>
      <c r="P512" s="33" t="s">
        <v>192</v>
      </c>
      <c r="Q512" s="31">
        <f>IFERROR((VLOOKUP(Transactions[[#This Row],[Product/ Service Name]],Products[[Product/ Service Name]:[Unit Sales Price]],4,FALSE))*Transactions[[#This Row],[Quantity Sold]],"-")</f>
        <v>920</v>
      </c>
      <c r="R512" s="31">
        <f>IFERROR(Transactions[[#This Row],[Net of Sale]]-Transactions[[#This Row],[COGS]],"-")</f>
        <v>184</v>
      </c>
      <c r="S512" s="31">
        <f>IFERROR(Transactions[[#This Row],[COGS]]*Assumptions!$C$1,"-")</f>
        <v>92</v>
      </c>
      <c r="T512" s="31">
        <f>IFERROR(Transactions[[#This Row],[Output VAT(Liability)]]-Transactions[[#This Row],[Input VAT (Assets)]],"-")</f>
        <v>18.400000000000006</v>
      </c>
    </row>
    <row r="513" spans="2:20" x14ac:dyDescent="0.3">
      <c r="B513" s="55">
        <v>45922</v>
      </c>
      <c r="C513" s="50">
        <f>MONTH(Transactions[[#This Row],[Date]])</f>
        <v>9</v>
      </c>
      <c r="D513" s="50" t="s">
        <v>215</v>
      </c>
      <c r="E513" s="50" t="s">
        <v>13</v>
      </c>
      <c r="F513" s="33" t="s">
        <v>40</v>
      </c>
      <c r="G513" s="33" t="s">
        <v>106</v>
      </c>
      <c r="H513" s="33" t="s">
        <v>170</v>
      </c>
      <c r="I513" s="33">
        <v>20</v>
      </c>
      <c r="J513" s="24">
        <f>IFERROR(VLOOKUP(Transactions[[#This Row],[Product/ Service Name]],Products[[Product/ Service Name]:[Unit Sales Price]],10,FALSE),"-")</f>
        <v>26.4</v>
      </c>
      <c r="K513" s="27">
        <f>IFERROR(Transactions[[#This Row],[Unit Price]]*Transactions[[#This Row],[Quantity Sold]],"-")</f>
        <v>528</v>
      </c>
      <c r="L513" s="31">
        <f>IFERROR(Transactions[[#This Row],[Net of Sale]]*Assumptions!$C$1,"-")</f>
        <v>52.800000000000004</v>
      </c>
      <c r="M513" s="31">
        <f>IFERROR(Transactions[[#This Row],[Net of Sale]]*(1+Assumptions!$C$1),"-")</f>
        <v>580.80000000000007</v>
      </c>
      <c r="N513" s="33" t="s">
        <v>187</v>
      </c>
      <c r="O513" s="35" t="s">
        <v>185</v>
      </c>
      <c r="P513" s="33" t="s">
        <v>191</v>
      </c>
      <c r="Q513" s="31">
        <f>IFERROR((VLOOKUP(Transactions[[#This Row],[Product/ Service Name]],Products[[Product/ Service Name]:[Unit Sales Price]],4,FALSE))*Transactions[[#This Row],[Quantity Sold]],"-")</f>
        <v>440</v>
      </c>
      <c r="R513" s="31">
        <f>IFERROR(Transactions[[#This Row],[Net of Sale]]-Transactions[[#This Row],[COGS]],"-")</f>
        <v>88</v>
      </c>
      <c r="S513" s="31">
        <f>IFERROR(Transactions[[#This Row],[COGS]]*Assumptions!$C$1,"-")</f>
        <v>44</v>
      </c>
      <c r="T513" s="31">
        <f>IFERROR(Transactions[[#This Row],[Output VAT(Liability)]]-Transactions[[#This Row],[Input VAT (Assets)]],"-")</f>
        <v>8.8000000000000043</v>
      </c>
    </row>
    <row r="514" spans="2:20" x14ac:dyDescent="0.3">
      <c r="B514" s="55">
        <v>45922</v>
      </c>
      <c r="C514" s="50">
        <f>MONTH(Transactions[[#This Row],[Date]])</f>
        <v>9</v>
      </c>
      <c r="D514" s="50" t="s">
        <v>215</v>
      </c>
      <c r="E514" s="50" t="s">
        <v>13</v>
      </c>
      <c r="F514" s="33" t="s">
        <v>41</v>
      </c>
      <c r="G514" s="33" t="s">
        <v>106</v>
      </c>
      <c r="H514" s="33" t="s">
        <v>171</v>
      </c>
      <c r="I514" s="33">
        <v>20</v>
      </c>
      <c r="J514" s="24">
        <f>IFERROR(VLOOKUP(Transactions[[#This Row],[Product/ Service Name]],Products[[Product/ Service Name]:[Unit Sales Price]],10,FALSE),"-")</f>
        <v>25.2</v>
      </c>
      <c r="K514" s="27">
        <f>IFERROR(Transactions[[#This Row],[Unit Price]]*Transactions[[#This Row],[Quantity Sold]],"-")</f>
        <v>504</v>
      </c>
      <c r="L514" s="31">
        <f>IFERROR(Transactions[[#This Row],[Net of Sale]]*Assumptions!$C$1,"-")</f>
        <v>50.400000000000006</v>
      </c>
      <c r="M514" s="31">
        <f>IFERROR(Transactions[[#This Row],[Net of Sale]]*(1+Assumptions!$C$1),"-")</f>
        <v>554.40000000000009</v>
      </c>
      <c r="N514" s="33" t="s">
        <v>187</v>
      </c>
      <c r="O514" s="35" t="s">
        <v>185</v>
      </c>
      <c r="P514" s="33" t="s">
        <v>191</v>
      </c>
      <c r="Q514" s="31">
        <f>IFERROR((VLOOKUP(Transactions[[#This Row],[Product/ Service Name]],Products[[Product/ Service Name]:[Unit Sales Price]],4,FALSE))*Transactions[[#This Row],[Quantity Sold]],"-")</f>
        <v>420</v>
      </c>
      <c r="R514" s="31">
        <f>IFERROR(Transactions[[#This Row],[Net of Sale]]-Transactions[[#This Row],[COGS]],"-")</f>
        <v>84</v>
      </c>
      <c r="S514" s="31">
        <f>IFERROR(Transactions[[#This Row],[COGS]]*Assumptions!$C$1,"-")</f>
        <v>42</v>
      </c>
      <c r="T514" s="31">
        <f>IFERROR(Transactions[[#This Row],[Output VAT(Liability)]]-Transactions[[#This Row],[Input VAT (Assets)]],"-")</f>
        <v>8.4000000000000057</v>
      </c>
    </row>
    <row r="515" spans="2:20" x14ac:dyDescent="0.3">
      <c r="B515" s="55">
        <v>45923</v>
      </c>
      <c r="C515" s="50">
        <f>MONTH(Transactions[[#This Row],[Date]])</f>
        <v>9</v>
      </c>
      <c r="D515" s="50" t="s">
        <v>215</v>
      </c>
      <c r="E515" s="50" t="s">
        <v>13</v>
      </c>
      <c r="F515" s="33" t="s">
        <v>42</v>
      </c>
      <c r="G515" s="33" t="s">
        <v>106</v>
      </c>
      <c r="H515" s="33" t="s">
        <v>172</v>
      </c>
      <c r="I515" s="33">
        <v>20</v>
      </c>
      <c r="J515" s="24">
        <f>IFERROR(VLOOKUP(Transactions[[#This Row],[Product/ Service Name]],Products[[Product/ Service Name]:[Unit Sales Price]],10,FALSE),"-")</f>
        <v>18</v>
      </c>
      <c r="K515" s="27">
        <f>IFERROR(Transactions[[#This Row],[Unit Price]]*Transactions[[#This Row],[Quantity Sold]],"-")</f>
        <v>360</v>
      </c>
      <c r="L515" s="31">
        <f>IFERROR(Transactions[[#This Row],[Net of Sale]]*Assumptions!$C$1,"-")</f>
        <v>36</v>
      </c>
      <c r="M515" s="31">
        <f>IFERROR(Transactions[[#This Row],[Net of Sale]]*(1+Assumptions!$C$1),"-")</f>
        <v>396.00000000000006</v>
      </c>
      <c r="N515" s="33" t="s">
        <v>188</v>
      </c>
      <c r="O515" s="35" t="s">
        <v>181</v>
      </c>
      <c r="P515" s="33" t="s">
        <v>191</v>
      </c>
      <c r="Q515" s="31">
        <f>IFERROR((VLOOKUP(Transactions[[#This Row],[Product/ Service Name]],Products[[Product/ Service Name]:[Unit Sales Price]],4,FALSE))*Transactions[[#This Row],[Quantity Sold]],"-")</f>
        <v>300</v>
      </c>
      <c r="R515" s="31">
        <f>IFERROR(Transactions[[#This Row],[Net of Sale]]-Transactions[[#This Row],[COGS]],"-")</f>
        <v>60</v>
      </c>
      <c r="S515" s="31">
        <f>IFERROR(Transactions[[#This Row],[COGS]]*Assumptions!$C$1,"-")</f>
        <v>30</v>
      </c>
      <c r="T515" s="31">
        <f>IFERROR(Transactions[[#This Row],[Output VAT(Liability)]]-Transactions[[#This Row],[Input VAT (Assets)]],"-")</f>
        <v>6</v>
      </c>
    </row>
    <row r="516" spans="2:20" x14ac:dyDescent="0.3">
      <c r="B516" s="55">
        <v>45923</v>
      </c>
      <c r="C516" s="50">
        <f>MONTH(Transactions[[#This Row],[Date]])</f>
        <v>9</v>
      </c>
      <c r="D516" s="50" t="s">
        <v>215</v>
      </c>
      <c r="E516" s="50" t="s">
        <v>13</v>
      </c>
      <c r="F516" s="33" t="s">
        <v>43</v>
      </c>
      <c r="G516" s="33" t="s">
        <v>106</v>
      </c>
      <c r="H516" s="33" t="s">
        <v>167</v>
      </c>
      <c r="I516" s="33">
        <v>20</v>
      </c>
      <c r="J516" s="24">
        <f>IFERROR(VLOOKUP(Transactions[[#This Row],[Product/ Service Name]],Products[[Product/ Service Name]:[Unit Sales Price]],10,FALSE),"-")</f>
        <v>10.799999999999999</v>
      </c>
      <c r="K516" s="27">
        <f>IFERROR(Transactions[[#This Row],[Unit Price]]*Transactions[[#This Row],[Quantity Sold]],"-")</f>
        <v>215.99999999999997</v>
      </c>
      <c r="L516" s="31">
        <f>IFERROR(Transactions[[#This Row],[Net of Sale]]*Assumptions!$C$1,"-")</f>
        <v>21.599999999999998</v>
      </c>
      <c r="M516" s="31">
        <f>IFERROR(Transactions[[#This Row],[Net of Sale]]*(1+Assumptions!$C$1),"-")</f>
        <v>237.6</v>
      </c>
      <c r="N516" s="33" t="s">
        <v>189</v>
      </c>
      <c r="O516" s="35" t="s">
        <v>182</v>
      </c>
      <c r="P516" s="33" t="s">
        <v>191</v>
      </c>
      <c r="Q516" s="31">
        <f>IFERROR((VLOOKUP(Transactions[[#This Row],[Product/ Service Name]],Products[[Product/ Service Name]:[Unit Sales Price]],4,FALSE))*Transactions[[#This Row],[Quantity Sold]],"-")</f>
        <v>180</v>
      </c>
      <c r="R516" s="31">
        <f>IFERROR(Transactions[[#This Row],[Net of Sale]]-Transactions[[#This Row],[COGS]],"-")</f>
        <v>35.999999999999972</v>
      </c>
      <c r="S516" s="31">
        <f>IFERROR(Transactions[[#This Row],[COGS]]*Assumptions!$C$1,"-")</f>
        <v>18</v>
      </c>
      <c r="T516" s="31">
        <f>IFERROR(Transactions[[#This Row],[Output VAT(Liability)]]-Transactions[[#This Row],[Input VAT (Assets)]],"-")</f>
        <v>3.5999999999999979</v>
      </c>
    </row>
    <row r="517" spans="2:20" x14ac:dyDescent="0.3">
      <c r="B517" s="55">
        <v>45923</v>
      </c>
      <c r="C517" s="50">
        <f>MONTH(Transactions[[#This Row],[Date]])</f>
        <v>9</v>
      </c>
      <c r="D517" s="50" t="s">
        <v>215</v>
      </c>
      <c r="E517" s="50" t="s">
        <v>13</v>
      </c>
      <c r="F517" s="33" t="s">
        <v>44</v>
      </c>
      <c r="G517" s="33" t="s">
        <v>106</v>
      </c>
      <c r="H517" s="33" t="s">
        <v>168</v>
      </c>
      <c r="I517" s="33">
        <v>20</v>
      </c>
      <c r="J517" s="24">
        <f>IFERROR(VLOOKUP(Transactions[[#This Row],[Product/ Service Name]],Products[[Product/ Service Name]:[Unit Sales Price]],10,FALSE),"-")</f>
        <v>9.6</v>
      </c>
      <c r="K517" s="27">
        <f>IFERROR(Transactions[[#This Row],[Unit Price]]*Transactions[[#This Row],[Quantity Sold]],"-")</f>
        <v>192</v>
      </c>
      <c r="L517" s="31">
        <f>IFERROR(Transactions[[#This Row],[Net of Sale]]*Assumptions!$C$1,"-")</f>
        <v>19.200000000000003</v>
      </c>
      <c r="M517" s="31">
        <f>IFERROR(Transactions[[#This Row],[Net of Sale]]*(1+Assumptions!$C$1),"-")</f>
        <v>211.20000000000002</v>
      </c>
      <c r="N517" s="33" t="s">
        <v>188</v>
      </c>
      <c r="O517" s="35" t="s">
        <v>184</v>
      </c>
      <c r="P517" s="33" t="s">
        <v>191</v>
      </c>
      <c r="Q517" s="31">
        <f>IFERROR((VLOOKUP(Transactions[[#This Row],[Product/ Service Name]],Products[[Product/ Service Name]:[Unit Sales Price]],4,FALSE))*Transactions[[#This Row],[Quantity Sold]],"-")</f>
        <v>160</v>
      </c>
      <c r="R517" s="31">
        <f>IFERROR(Transactions[[#This Row],[Net of Sale]]-Transactions[[#This Row],[COGS]],"-")</f>
        <v>32</v>
      </c>
      <c r="S517" s="31">
        <f>IFERROR(Transactions[[#This Row],[COGS]]*Assumptions!$C$1,"-")</f>
        <v>16</v>
      </c>
      <c r="T517" s="31">
        <f>IFERROR(Transactions[[#This Row],[Output VAT(Liability)]]-Transactions[[#This Row],[Input VAT (Assets)]],"-")</f>
        <v>3.2000000000000028</v>
      </c>
    </row>
    <row r="518" spans="2:20" x14ac:dyDescent="0.3">
      <c r="B518" s="55">
        <v>45925</v>
      </c>
      <c r="C518" s="50">
        <f>MONTH(Transactions[[#This Row],[Date]])</f>
        <v>9</v>
      </c>
      <c r="D518" s="50" t="s">
        <v>215</v>
      </c>
      <c r="E518" s="50" t="s">
        <v>13</v>
      </c>
      <c r="F518" s="33" t="s">
        <v>45</v>
      </c>
      <c r="G518" s="33" t="s">
        <v>106</v>
      </c>
      <c r="H518" s="33" t="s">
        <v>169</v>
      </c>
      <c r="I518" s="33">
        <v>20</v>
      </c>
      <c r="J518" s="24">
        <f>IFERROR(VLOOKUP(Transactions[[#This Row],[Product/ Service Name]],Products[[Product/ Service Name]:[Unit Sales Price]],10,FALSE),"-")</f>
        <v>4.8</v>
      </c>
      <c r="K518" s="27">
        <f>IFERROR(Transactions[[#This Row],[Unit Price]]*Transactions[[#This Row],[Quantity Sold]],"-")</f>
        <v>96</v>
      </c>
      <c r="L518" s="31">
        <f>IFERROR(Transactions[[#This Row],[Net of Sale]]*Assumptions!$C$1,"-")</f>
        <v>9.6000000000000014</v>
      </c>
      <c r="M518" s="31">
        <f>IFERROR(Transactions[[#This Row],[Net of Sale]]*(1+Assumptions!$C$1),"-")</f>
        <v>105.60000000000001</v>
      </c>
      <c r="N518" s="33" t="s">
        <v>188</v>
      </c>
      <c r="O518" s="35" t="s">
        <v>183</v>
      </c>
      <c r="P518" s="33" t="s">
        <v>192</v>
      </c>
      <c r="Q518" s="31">
        <f>IFERROR((VLOOKUP(Transactions[[#This Row],[Product/ Service Name]],Products[[Product/ Service Name]:[Unit Sales Price]],4,FALSE))*Transactions[[#This Row],[Quantity Sold]],"-")</f>
        <v>80</v>
      </c>
      <c r="R518" s="31">
        <f>IFERROR(Transactions[[#This Row],[Net of Sale]]-Transactions[[#This Row],[COGS]],"-")</f>
        <v>16</v>
      </c>
      <c r="S518" s="31">
        <f>IFERROR(Transactions[[#This Row],[COGS]]*Assumptions!$C$1,"-")</f>
        <v>8</v>
      </c>
      <c r="T518" s="31">
        <f>IFERROR(Transactions[[#This Row],[Output VAT(Liability)]]-Transactions[[#This Row],[Input VAT (Assets)]],"-")</f>
        <v>1.6000000000000014</v>
      </c>
    </row>
    <row r="519" spans="2:20" x14ac:dyDescent="0.3">
      <c r="B519" s="55">
        <v>45925</v>
      </c>
      <c r="C519" s="50">
        <f>MONTH(Transactions[[#This Row],[Date]])</f>
        <v>9</v>
      </c>
      <c r="D519" s="50" t="s">
        <v>215</v>
      </c>
      <c r="E519" s="50" t="s">
        <v>13</v>
      </c>
      <c r="F519" s="33" t="s">
        <v>46</v>
      </c>
      <c r="G519" s="33" t="s">
        <v>106</v>
      </c>
      <c r="H519" s="33" t="s">
        <v>170</v>
      </c>
      <c r="I519" s="33">
        <v>20</v>
      </c>
      <c r="J519" s="24">
        <f>IFERROR(VLOOKUP(Transactions[[#This Row],[Product/ Service Name]],Products[[Product/ Service Name]:[Unit Sales Price]],10,FALSE),"-")</f>
        <v>3</v>
      </c>
      <c r="K519" s="27">
        <f>IFERROR(Transactions[[#This Row],[Unit Price]]*Transactions[[#This Row],[Quantity Sold]],"-")</f>
        <v>60</v>
      </c>
      <c r="L519" s="31">
        <f>IFERROR(Transactions[[#This Row],[Net of Sale]]*Assumptions!$C$1,"-")</f>
        <v>6</v>
      </c>
      <c r="M519" s="31">
        <f>IFERROR(Transactions[[#This Row],[Net of Sale]]*(1+Assumptions!$C$1),"-")</f>
        <v>66</v>
      </c>
      <c r="N519" s="33" t="s">
        <v>188</v>
      </c>
      <c r="O519" s="35" t="s">
        <v>185</v>
      </c>
      <c r="P519" s="33" t="s">
        <v>192</v>
      </c>
      <c r="Q519" s="31">
        <f>IFERROR((VLOOKUP(Transactions[[#This Row],[Product/ Service Name]],Products[[Product/ Service Name]:[Unit Sales Price]],4,FALSE))*Transactions[[#This Row],[Quantity Sold]],"-")</f>
        <v>50</v>
      </c>
      <c r="R519" s="31">
        <f>IFERROR(Transactions[[#This Row],[Net of Sale]]-Transactions[[#This Row],[COGS]],"-")</f>
        <v>10</v>
      </c>
      <c r="S519" s="31">
        <f>IFERROR(Transactions[[#This Row],[COGS]]*Assumptions!$C$1,"-")</f>
        <v>5</v>
      </c>
      <c r="T519" s="31">
        <f>IFERROR(Transactions[[#This Row],[Output VAT(Liability)]]-Transactions[[#This Row],[Input VAT (Assets)]],"-")</f>
        <v>1</v>
      </c>
    </row>
    <row r="520" spans="2:20" x14ac:dyDescent="0.3">
      <c r="B520" s="55">
        <v>45925</v>
      </c>
      <c r="C520" s="50">
        <f>MONTH(Transactions[[#This Row],[Date]])</f>
        <v>9</v>
      </c>
      <c r="D520" s="50" t="s">
        <v>215</v>
      </c>
      <c r="E520" s="50" t="s">
        <v>13</v>
      </c>
      <c r="F520" s="33" t="s">
        <v>47</v>
      </c>
      <c r="G520" s="33" t="s">
        <v>106</v>
      </c>
      <c r="H520" s="33" t="s">
        <v>171</v>
      </c>
      <c r="I520" s="33">
        <v>20</v>
      </c>
      <c r="J520" s="24">
        <f>IFERROR(VLOOKUP(Transactions[[#This Row],[Product/ Service Name]],Products[[Product/ Service Name]:[Unit Sales Price]],10,FALSE),"-")</f>
        <v>48</v>
      </c>
      <c r="K520" s="27">
        <f>IFERROR(Transactions[[#This Row],[Unit Price]]*Transactions[[#This Row],[Quantity Sold]],"-")</f>
        <v>960</v>
      </c>
      <c r="L520" s="31">
        <f>IFERROR(Transactions[[#This Row],[Net of Sale]]*Assumptions!$C$1,"-")</f>
        <v>96</v>
      </c>
      <c r="M520" s="31">
        <f>IFERROR(Transactions[[#This Row],[Net of Sale]]*(1+Assumptions!$C$1),"-")</f>
        <v>1056</v>
      </c>
      <c r="N520" s="33" t="s">
        <v>190</v>
      </c>
      <c r="O520" s="35" t="s">
        <v>181</v>
      </c>
      <c r="P520" s="33" t="s">
        <v>191</v>
      </c>
      <c r="Q520" s="31">
        <f>IFERROR((VLOOKUP(Transactions[[#This Row],[Product/ Service Name]],Products[[Product/ Service Name]:[Unit Sales Price]],4,FALSE))*Transactions[[#This Row],[Quantity Sold]],"-")</f>
        <v>800</v>
      </c>
      <c r="R520" s="31">
        <f>IFERROR(Transactions[[#This Row],[Net of Sale]]-Transactions[[#This Row],[COGS]],"-")</f>
        <v>160</v>
      </c>
      <c r="S520" s="31">
        <f>IFERROR(Transactions[[#This Row],[COGS]]*Assumptions!$C$1,"-")</f>
        <v>80</v>
      </c>
      <c r="T520" s="31">
        <f>IFERROR(Transactions[[#This Row],[Output VAT(Liability)]]-Transactions[[#This Row],[Input VAT (Assets)]],"-")</f>
        <v>16</v>
      </c>
    </row>
    <row r="521" spans="2:20" x14ac:dyDescent="0.3">
      <c r="B521" s="55">
        <v>45926</v>
      </c>
      <c r="C521" s="50">
        <f>MONTH(Transactions[[#This Row],[Date]])</f>
        <v>9</v>
      </c>
      <c r="D521" s="50" t="s">
        <v>215</v>
      </c>
      <c r="E521" s="50" t="s">
        <v>13</v>
      </c>
      <c r="F521" s="33" t="s">
        <v>48</v>
      </c>
      <c r="G521" s="33" t="s">
        <v>106</v>
      </c>
      <c r="H521" s="33" t="s">
        <v>172</v>
      </c>
      <c r="I521" s="33">
        <v>20</v>
      </c>
      <c r="J521" s="24">
        <f>IFERROR(VLOOKUP(Transactions[[#This Row],[Product/ Service Name]],Products[[Product/ Service Name]:[Unit Sales Price]],10,FALSE),"-")</f>
        <v>15.6</v>
      </c>
      <c r="K521" s="27">
        <f>IFERROR(Transactions[[#This Row],[Unit Price]]*Transactions[[#This Row],[Quantity Sold]],"-")</f>
        <v>312</v>
      </c>
      <c r="L521" s="31">
        <f>IFERROR(Transactions[[#This Row],[Net of Sale]]*Assumptions!$C$1,"-")</f>
        <v>31.200000000000003</v>
      </c>
      <c r="M521" s="31">
        <f>IFERROR(Transactions[[#This Row],[Net of Sale]]*(1+Assumptions!$C$1),"-")</f>
        <v>343.20000000000005</v>
      </c>
      <c r="N521" s="33" t="s">
        <v>190</v>
      </c>
      <c r="O521" s="35" t="s">
        <v>183</v>
      </c>
      <c r="P521" s="33" t="s">
        <v>191</v>
      </c>
      <c r="Q521" s="31">
        <f>IFERROR((VLOOKUP(Transactions[[#This Row],[Product/ Service Name]],Products[[Product/ Service Name]:[Unit Sales Price]],4,FALSE))*Transactions[[#This Row],[Quantity Sold]],"-")</f>
        <v>260</v>
      </c>
      <c r="R521" s="31">
        <f>IFERROR(Transactions[[#This Row],[Net of Sale]]-Transactions[[#This Row],[COGS]],"-")</f>
        <v>52</v>
      </c>
      <c r="S521" s="31">
        <f>IFERROR(Transactions[[#This Row],[COGS]]*Assumptions!$C$1,"-")</f>
        <v>26</v>
      </c>
      <c r="T521" s="31">
        <f>IFERROR(Transactions[[#This Row],[Output VAT(Liability)]]-Transactions[[#This Row],[Input VAT (Assets)]],"-")</f>
        <v>5.2000000000000028</v>
      </c>
    </row>
    <row r="522" spans="2:20" x14ac:dyDescent="0.3">
      <c r="B522" s="55">
        <v>45928</v>
      </c>
      <c r="C522" s="50">
        <f>MONTH(Transactions[[#This Row],[Date]])</f>
        <v>9</v>
      </c>
      <c r="D522" s="50" t="s">
        <v>215</v>
      </c>
      <c r="E522" s="50" t="s">
        <v>13</v>
      </c>
      <c r="F522" s="33" t="s">
        <v>49</v>
      </c>
      <c r="G522" s="33" t="s">
        <v>106</v>
      </c>
      <c r="H522" s="33" t="s">
        <v>167</v>
      </c>
      <c r="I522" s="33">
        <v>20</v>
      </c>
      <c r="J522" s="24">
        <f>IFERROR(VLOOKUP(Transactions[[#This Row],[Product/ Service Name]],Products[[Product/ Service Name]:[Unit Sales Price]],10,FALSE),"-")</f>
        <v>18</v>
      </c>
      <c r="K522" s="27">
        <f>IFERROR(Transactions[[#This Row],[Unit Price]]*Transactions[[#This Row],[Quantity Sold]],"-")</f>
        <v>360</v>
      </c>
      <c r="L522" s="31">
        <f>IFERROR(Transactions[[#This Row],[Net of Sale]]*Assumptions!$C$1,"-")</f>
        <v>36</v>
      </c>
      <c r="M522" s="31">
        <f>IFERROR(Transactions[[#This Row],[Net of Sale]]*(1+Assumptions!$C$1),"-")</f>
        <v>396.00000000000006</v>
      </c>
      <c r="N522" s="33" t="s">
        <v>190</v>
      </c>
      <c r="O522" s="35" t="s">
        <v>177</v>
      </c>
      <c r="P522" s="33" t="s">
        <v>191</v>
      </c>
      <c r="Q522" s="31">
        <f>IFERROR((VLOOKUP(Transactions[[#This Row],[Product/ Service Name]],Products[[Product/ Service Name]:[Unit Sales Price]],4,FALSE))*Transactions[[#This Row],[Quantity Sold]],"-")</f>
        <v>300</v>
      </c>
      <c r="R522" s="31">
        <f>IFERROR(Transactions[[#This Row],[Net of Sale]]-Transactions[[#This Row],[COGS]],"-")</f>
        <v>60</v>
      </c>
      <c r="S522" s="31">
        <f>IFERROR(Transactions[[#This Row],[COGS]]*Assumptions!$C$1,"-")</f>
        <v>30</v>
      </c>
      <c r="T522" s="31">
        <f>IFERROR(Transactions[[#This Row],[Output VAT(Liability)]]-Transactions[[#This Row],[Input VAT (Assets)]],"-")</f>
        <v>6</v>
      </c>
    </row>
    <row r="523" spans="2:20" x14ac:dyDescent="0.3">
      <c r="B523" s="55">
        <v>45928</v>
      </c>
      <c r="C523" s="50">
        <f>MONTH(Transactions[[#This Row],[Date]])</f>
        <v>9</v>
      </c>
      <c r="D523" s="50" t="s">
        <v>215</v>
      </c>
      <c r="E523" s="50" t="s">
        <v>13</v>
      </c>
      <c r="F523" s="33" t="s">
        <v>86</v>
      </c>
      <c r="G523" s="33" t="s">
        <v>106</v>
      </c>
      <c r="H523" s="33" t="s">
        <v>168</v>
      </c>
      <c r="I523" s="33">
        <v>20</v>
      </c>
      <c r="J523" s="24">
        <f>IFERROR(VLOOKUP(Transactions[[#This Row],[Product/ Service Name]],Products[[Product/ Service Name]:[Unit Sales Price]],10,FALSE),"-")</f>
        <v>36</v>
      </c>
      <c r="K523" s="27">
        <f>IFERROR(Transactions[[#This Row],[Unit Price]]*Transactions[[#This Row],[Quantity Sold]],"-")</f>
        <v>720</v>
      </c>
      <c r="L523" s="31">
        <f>IFERROR(Transactions[[#This Row],[Net of Sale]]*Assumptions!$C$1,"-")</f>
        <v>72</v>
      </c>
      <c r="M523" s="31">
        <f>IFERROR(Transactions[[#This Row],[Net of Sale]]*(1+Assumptions!$C$1),"-")</f>
        <v>792.00000000000011</v>
      </c>
      <c r="N523" s="33" t="s">
        <v>190</v>
      </c>
      <c r="O523" s="35" t="s">
        <v>184</v>
      </c>
      <c r="P523" s="33" t="s">
        <v>191</v>
      </c>
      <c r="Q523" s="31">
        <f>IFERROR((VLOOKUP(Transactions[[#This Row],[Product/ Service Name]],Products[[Product/ Service Name]:[Unit Sales Price]],4,FALSE))*Transactions[[#This Row],[Quantity Sold]],"-")</f>
        <v>600</v>
      </c>
      <c r="R523" s="31">
        <f>IFERROR(Transactions[[#This Row],[Net of Sale]]-Transactions[[#This Row],[COGS]],"-")</f>
        <v>120</v>
      </c>
      <c r="S523" s="31">
        <f>IFERROR(Transactions[[#This Row],[COGS]]*Assumptions!$C$1,"-")</f>
        <v>60</v>
      </c>
      <c r="T523" s="31">
        <f>IFERROR(Transactions[[#This Row],[Output VAT(Liability)]]-Transactions[[#This Row],[Input VAT (Assets)]],"-")</f>
        <v>12</v>
      </c>
    </row>
    <row r="524" spans="2:20" x14ac:dyDescent="0.3">
      <c r="B524" s="55">
        <v>45928</v>
      </c>
      <c r="C524" s="50">
        <f>MONTH(Transactions[[#This Row],[Date]])</f>
        <v>9</v>
      </c>
      <c r="D524" s="50" t="s">
        <v>215</v>
      </c>
      <c r="E524" s="50" t="s">
        <v>14</v>
      </c>
      <c r="F524" s="33" t="s">
        <v>96</v>
      </c>
      <c r="G524" s="33" t="s">
        <v>106</v>
      </c>
      <c r="H524" s="33" t="s">
        <v>169</v>
      </c>
      <c r="I524" s="33">
        <v>20</v>
      </c>
      <c r="J524" s="24">
        <f>IFERROR(VLOOKUP(Transactions[[#This Row],[Product/ Service Name]],Products[[Product/ Service Name]:[Unit Sales Price]],10,FALSE),"-")</f>
        <v>24</v>
      </c>
      <c r="K524" s="27">
        <f>IFERROR(Transactions[[#This Row],[Unit Price]]*Transactions[[#This Row],[Quantity Sold]],"-")</f>
        <v>480</v>
      </c>
      <c r="L524" s="31">
        <f>IFERROR(Transactions[[#This Row],[Net of Sale]]*Assumptions!$C$1,"-")</f>
        <v>48</v>
      </c>
      <c r="M524" s="31">
        <f>IFERROR(Transactions[[#This Row],[Net of Sale]]*(1+Assumptions!$C$1),"-")</f>
        <v>528</v>
      </c>
      <c r="N524" s="33" t="s">
        <v>190</v>
      </c>
      <c r="O524" s="35" t="s">
        <v>178</v>
      </c>
      <c r="P524" s="33" t="s">
        <v>191</v>
      </c>
      <c r="Q524" s="31">
        <f>IFERROR((VLOOKUP(Transactions[[#This Row],[Product/ Service Name]],Products[[Product/ Service Name]:[Unit Sales Price]],4,FALSE))*Transactions[[#This Row],[Quantity Sold]],"-")</f>
        <v>400</v>
      </c>
      <c r="R524" s="31">
        <f>IFERROR(Transactions[[#This Row],[Net of Sale]]-Transactions[[#This Row],[COGS]],"-")</f>
        <v>80</v>
      </c>
      <c r="S524" s="31">
        <f>IFERROR(Transactions[[#This Row],[COGS]]*Assumptions!$C$1,"-")</f>
        <v>40</v>
      </c>
      <c r="T524" s="31">
        <f>IFERROR(Transactions[[#This Row],[Output VAT(Liability)]]-Transactions[[#This Row],[Input VAT (Assets)]],"-")</f>
        <v>8</v>
      </c>
    </row>
    <row r="525" spans="2:20" x14ac:dyDescent="0.3">
      <c r="B525" s="55">
        <v>45928</v>
      </c>
      <c r="C525" s="50">
        <f>MONTH(Transactions[[#This Row],[Date]])</f>
        <v>9</v>
      </c>
      <c r="D525" s="50" t="s">
        <v>215</v>
      </c>
      <c r="E525" s="50" t="s">
        <v>14</v>
      </c>
      <c r="F525" s="33" t="s">
        <v>97</v>
      </c>
      <c r="G525" s="33" t="s">
        <v>106</v>
      </c>
      <c r="H525" s="33" t="s">
        <v>170</v>
      </c>
      <c r="I525" s="33">
        <v>20</v>
      </c>
      <c r="J525" s="24">
        <f>IFERROR(VLOOKUP(Transactions[[#This Row],[Product/ Service Name]],Products[[Product/ Service Name]:[Unit Sales Price]],10,FALSE),"-")</f>
        <v>24</v>
      </c>
      <c r="K525" s="27">
        <f>IFERROR(Transactions[[#This Row],[Unit Price]]*Transactions[[#This Row],[Quantity Sold]],"-")</f>
        <v>480</v>
      </c>
      <c r="L525" s="31">
        <f>IFERROR(Transactions[[#This Row],[Net of Sale]]*Assumptions!$C$1,"-")</f>
        <v>48</v>
      </c>
      <c r="M525" s="31">
        <f>IFERROR(Transactions[[#This Row],[Net of Sale]]*(1+Assumptions!$C$1),"-")</f>
        <v>528</v>
      </c>
      <c r="N525" s="33" t="s">
        <v>190</v>
      </c>
      <c r="O525" s="35" t="s">
        <v>183</v>
      </c>
      <c r="P525" s="33" t="s">
        <v>192</v>
      </c>
      <c r="Q525" s="31">
        <f>IFERROR((VLOOKUP(Transactions[[#This Row],[Product/ Service Name]],Products[[Product/ Service Name]:[Unit Sales Price]],4,FALSE))*Transactions[[#This Row],[Quantity Sold]],"-")</f>
        <v>400</v>
      </c>
      <c r="R525" s="31">
        <f>IFERROR(Transactions[[#This Row],[Net of Sale]]-Transactions[[#This Row],[COGS]],"-")</f>
        <v>80</v>
      </c>
      <c r="S525" s="31">
        <f>IFERROR(Transactions[[#This Row],[COGS]]*Assumptions!$C$1,"-")</f>
        <v>40</v>
      </c>
      <c r="T525" s="31">
        <f>IFERROR(Transactions[[#This Row],[Output VAT(Liability)]]-Transactions[[#This Row],[Input VAT (Assets)]],"-")</f>
        <v>8</v>
      </c>
    </row>
    <row r="526" spans="2:20" x14ac:dyDescent="0.3">
      <c r="B526" s="55">
        <v>45928</v>
      </c>
      <c r="C526" s="50">
        <f>MONTH(Transactions[[#This Row],[Date]])</f>
        <v>9</v>
      </c>
      <c r="D526" s="50" t="s">
        <v>215</v>
      </c>
      <c r="E526" s="50" t="s">
        <v>14</v>
      </c>
      <c r="F526" s="33" t="s">
        <v>98</v>
      </c>
      <c r="G526" s="33" t="s">
        <v>106</v>
      </c>
      <c r="H526" s="33" t="s">
        <v>171</v>
      </c>
      <c r="I526" s="33">
        <v>20</v>
      </c>
      <c r="J526" s="24">
        <f>IFERROR(VLOOKUP(Transactions[[#This Row],[Product/ Service Name]],Products[[Product/ Service Name]:[Unit Sales Price]],10,FALSE),"-")</f>
        <v>7.1999999999999993</v>
      </c>
      <c r="K526" s="27">
        <f>IFERROR(Transactions[[#This Row],[Unit Price]]*Transactions[[#This Row],[Quantity Sold]],"-")</f>
        <v>144</v>
      </c>
      <c r="L526" s="31">
        <f>IFERROR(Transactions[[#This Row],[Net of Sale]]*Assumptions!$C$1,"-")</f>
        <v>14.4</v>
      </c>
      <c r="M526" s="31">
        <f>IFERROR(Transactions[[#This Row],[Net of Sale]]*(1+Assumptions!$C$1),"-")</f>
        <v>158.4</v>
      </c>
      <c r="N526" s="33" t="s">
        <v>189</v>
      </c>
      <c r="O526" s="35" t="s">
        <v>179</v>
      </c>
      <c r="P526" s="33" t="s">
        <v>192</v>
      </c>
      <c r="Q526" s="31">
        <f>IFERROR((VLOOKUP(Transactions[[#This Row],[Product/ Service Name]],Products[[Product/ Service Name]:[Unit Sales Price]],4,FALSE))*Transactions[[#This Row],[Quantity Sold]],"-")</f>
        <v>120</v>
      </c>
      <c r="R526" s="31">
        <f>IFERROR(Transactions[[#This Row],[Net of Sale]]-Transactions[[#This Row],[COGS]],"-")</f>
        <v>24</v>
      </c>
      <c r="S526" s="31">
        <f>IFERROR(Transactions[[#This Row],[COGS]]*Assumptions!$C$1,"-")</f>
        <v>12</v>
      </c>
      <c r="T526" s="31">
        <f>IFERROR(Transactions[[#This Row],[Output VAT(Liability)]]-Transactions[[#This Row],[Input VAT (Assets)]],"-")</f>
        <v>2.4000000000000004</v>
      </c>
    </row>
    <row r="527" spans="2:20" x14ac:dyDescent="0.3">
      <c r="B527" s="55">
        <v>45929</v>
      </c>
      <c r="C527" s="50">
        <f>MONTH(Transactions[[#This Row],[Date]])</f>
        <v>9</v>
      </c>
      <c r="D527" s="50" t="s">
        <v>215</v>
      </c>
      <c r="E527" s="50" t="s">
        <v>14</v>
      </c>
      <c r="F527" s="33" t="s">
        <v>99</v>
      </c>
      <c r="G527" s="33" t="s">
        <v>106</v>
      </c>
      <c r="H527" s="33" t="s">
        <v>172</v>
      </c>
      <c r="I527" s="33">
        <v>20</v>
      </c>
      <c r="J527" s="24">
        <f>IFERROR(VLOOKUP(Transactions[[#This Row],[Product/ Service Name]],Products[[Product/ Service Name]:[Unit Sales Price]],10,FALSE),"-")</f>
        <v>7.1999999999999993</v>
      </c>
      <c r="K527" s="27">
        <f>IFERROR(Transactions[[#This Row],[Unit Price]]*Transactions[[#This Row],[Quantity Sold]],"-")</f>
        <v>144</v>
      </c>
      <c r="L527" s="31">
        <f>IFERROR(Transactions[[#This Row],[Net of Sale]]*Assumptions!$C$1,"-")</f>
        <v>14.4</v>
      </c>
      <c r="M527" s="31">
        <f>IFERROR(Transactions[[#This Row],[Net of Sale]]*(1+Assumptions!$C$1),"-")</f>
        <v>158.4</v>
      </c>
      <c r="N527" s="33" t="s">
        <v>190</v>
      </c>
      <c r="O527" s="35" t="s">
        <v>182</v>
      </c>
      <c r="P527" s="33" t="s">
        <v>191</v>
      </c>
      <c r="Q527" s="31">
        <f>IFERROR((VLOOKUP(Transactions[[#This Row],[Product/ Service Name]],Products[[Product/ Service Name]:[Unit Sales Price]],4,FALSE))*Transactions[[#This Row],[Quantity Sold]],"-")</f>
        <v>120</v>
      </c>
      <c r="R527" s="31">
        <f>IFERROR(Transactions[[#This Row],[Net of Sale]]-Transactions[[#This Row],[COGS]],"-")</f>
        <v>24</v>
      </c>
      <c r="S527" s="31">
        <f>IFERROR(Transactions[[#This Row],[COGS]]*Assumptions!$C$1,"-")</f>
        <v>12</v>
      </c>
      <c r="T527" s="31">
        <f>IFERROR(Transactions[[#This Row],[Output VAT(Liability)]]-Transactions[[#This Row],[Input VAT (Assets)]],"-")</f>
        <v>2.4000000000000004</v>
      </c>
    </row>
    <row r="528" spans="2:20" x14ac:dyDescent="0.3">
      <c r="B528" s="55">
        <v>45929</v>
      </c>
      <c r="C528" s="50">
        <f>MONTH(Transactions[[#This Row],[Date]])</f>
        <v>9</v>
      </c>
      <c r="D528" s="50" t="s">
        <v>215</v>
      </c>
      <c r="E528" s="50" t="s">
        <v>14</v>
      </c>
      <c r="F528" s="33" t="s">
        <v>100</v>
      </c>
      <c r="G528" s="33" t="s">
        <v>106</v>
      </c>
      <c r="H528" s="33" t="s">
        <v>167</v>
      </c>
      <c r="I528" s="33">
        <v>20</v>
      </c>
      <c r="J528" s="24">
        <f>IFERROR(VLOOKUP(Transactions[[#This Row],[Product/ Service Name]],Products[[Product/ Service Name]:[Unit Sales Price]],10,FALSE),"-")</f>
        <v>7.1999999999999993</v>
      </c>
      <c r="K528" s="27">
        <f>IFERROR(Transactions[[#This Row],[Unit Price]]*Transactions[[#This Row],[Quantity Sold]],"-")</f>
        <v>144</v>
      </c>
      <c r="L528" s="31">
        <f>IFERROR(Transactions[[#This Row],[Net of Sale]]*Assumptions!$C$1,"-")</f>
        <v>14.4</v>
      </c>
      <c r="M528" s="31">
        <f>IFERROR(Transactions[[#This Row],[Net of Sale]]*(1+Assumptions!$C$1),"-")</f>
        <v>158.4</v>
      </c>
      <c r="N528" s="33" t="s">
        <v>186</v>
      </c>
      <c r="O528" s="35" t="s">
        <v>180</v>
      </c>
      <c r="P528" s="33" t="s">
        <v>191</v>
      </c>
      <c r="Q528" s="31">
        <f>IFERROR((VLOOKUP(Transactions[[#This Row],[Product/ Service Name]],Products[[Product/ Service Name]:[Unit Sales Price]],4,FALSE))*Transactions[[#This Row],[Quantity Sold]],"-")</f>
        <v>120</v>
      </c>
      <c r="R528" s="31">
        <f>IFERROR(Transactions[[#This Row],[Net of Sale]]-Transactions[[#This Row],[COGS]],"-")</f>
        <v>24</v>
      </c>
      <c r="S528" s="31">
        <f>IFERROR(Transactions[[#This Row],[COGS]]*Assumptions!$C$1,"-")</f>
        <v>12</v>
      </c>
      <c r="T528" s="31">
        <f>IFERROR(Transactions[[#This Row],[Output VAT(Liability)]]-Transactions[[#This Row],[Input VAT (Assets)]],"-")</f>
        <v>2.4000000000000004</v>
      </c>
    </row>
    <row r="529" spans="2:20" x14ac:dyDescent="0.3">
      <c r="B529" s="55">
        <v>45930</v>
      </c>
      <c r="C529" s="50">
        <f>MONTH(Transactions[[#This Row],[Date]])</f>
        <v>9</v>
      </c>
      <c r="D529" s="50" t="s">
        <v>215</v>
      </c>
      <c r="E529" s="50" t="s">
        <v>14</v>
      </c>
      <c r="F529" s="33" t="s">
        <v>101</v>
      </c>
      <c r="G529" s="33" t="s">
        <v>106</v>
      </c>
      <c r="H529" s="33" t="s">
        <v>168</v>
      </c>
      <c r="I529" s="33">
        <v>20</v>
      </c>
      <c r="J529" s="24">
        <f>IFERROR(VLOOKUP(Transactions[[#This Row],[Product/ Service Name]],Products[[Product/ Service Name]:[Unit Sales Price]],10,FALSE),"-")</f>
        <v>7.1999999999999993</v>
      </c>
      <c r="K529" s="27">
        <f>IFERROR(Transactions[[#This Row],[Unit Price]]*Transactions[[#This Row],[Quantity Sold]],"-")</f>
        <v>144</v>
      </c>
      <c r="L529" s="31">
        <f>IFERROR(Transactions[[#This Row],[Net of Sale]]*Assumptions!$C$1,"-")</f>
        <v>14.4</v>
      </c>
      <c r="M529" s="31">
        <f>IFERROR(Transactions[[#This Row],[Net of Sale]]*(1+Assumptions!$C$1),"-")</f>
        <v>158.4</v>
      </c>
      <c r="N529" s="33" t="s">
        <v>186</v>
      </c>
      <c r="O529" s="35" t="s">
        <v>181</v>
      </c>
      <c r="P529" s="33" t="s">
        <v>191</v>
      </c>
      <c r="Q529" s="31">
        <f>IFERROR((VLOOKUP(Transactions[[#This Row],[Product/ Service Name]],Products[[Product/ Service Name]:[Unit Sales Price]],4,FALSE))*Transactions[[#This Row],[Quantity Sold]],"-")</f>
        <v>120</v>
      </c>
      <c r="R529" s="31">
        <f>IFERROR(Transactions[[#This Row],[Net of Sale]]-Transactions[[#This Row],[COGS]],"-")</f>
        <v>24</v>
      </c>
      <c r="S529" s="31">
        <f>IFERROR(Transactions[[#This Row],[COGS]]*Assumptions!$C$1,"-")</f>
        <v>12</v>
      </c>
      <c r="T529" s="31">
        <f>IFERROR(Transactions[[#This Row],[Output VAT(Liability)]]-Transactions[[#This Row],[Input VAT (Assets)]],"-")</f>
        <v>2.4000000000000004</v>
      </c>
    </row>
    <row r="530" spans="2:20" x14ac:dyDescent="0.3">
      <c r="B530" s="55">
        <v>45931</v>
      </c>
      <c r="C530" s="50">
        <f>MONTH(Transactions[[#This Row],[Date]])</f>
        <v>10</v>
      </c>
      <c r="D530" s="50" t="s">
        <v>216</v>
      </c>
      <c r="E530" s="50" t="s">
        <v>14</v>
      </c>
      <c r="F530" s="33" t="s">
        <v>102</v>
      </c>
      <c r="G530" s="33" t="s">
        <v>106</v>
      </c>
      <c r="H530" s="33" t="s">
        <v>169</v>
      </c>
      <c r="I530" s="33">
        <v>20</v>
      </c>
      <c r="J530" s="24">
        <f>IFERROR(VLOOKUP(Transactions[[#This Row],[Product/ Service Name]],Products[[Product/ Service Name]:[Unit Sales Price]],10,FALSE),"-")</f>
        <v>6</v>
      </c>
      <c r="K530" s="27">
        <f>IFERROR(Transactions[[#This Row],[Unit Price]]*Transactions[[#This Row],[Quantity Sold]],"-")</f>
        <v>120</v>
      </c>
      <c r="L530" s="31">
        <f>IFERROR(Transactions[[#This Row],[Net of Sale]]*Assumptions!$C$1,"-")</f>
        <v>12</v>
      </c>
      <c r="M530" s="31">
        <f>IFERROR(Transactions[[#This Row],[Net of Sale]]*(1+Assumptions!$C$1),"-")</f>
        <v>132</v>
      </c>
      <c r="N530" s="33" t="s">
        <v>186</v>
      </c>
      <c r="O530" s="35" t="s">
        <v>185</v>
      </c>
      <c r="P530" s="33" t="s">
        <v>191</v>
      </c>
      <c r="Q530" s="31">
        <f>IFERROR((VLOOKUP(Transactions[[#This Row],[Product/ Service Name]],Products[[Product/ Service Name]:[Unit Sales Price]],4,FALSE))*Transactions[[#This Row],[Quantity Sold]],"-")</f>
        <v>100</v>
      </c>
      <c r="R530" s="31">
        <f>IFERROR(Transactions[[#This Row],[Net of Sale]]-Transactions[[#This Row],[COGS]],"-")</f>
        <v>20</v>
      </c>
      <c r="S530" s="31">
        <f>IFERROR(Transactions[[#This Row],[COGS]]*Assumptions!$C$1,"-")</f>
        <v>10</v>
      </c>
      <c r="T530" s="31">
        <f>IFERROR(Transactions[[#This Row],[Output VAT(Liability)]]-Transactions[[#This Row],[Input VAT (Assets)]],"-")</f>
        <v>2</v>
      </c>
    </row>
    <row r="531" spans="2:20" x14ac:dyDescent="0.3">
      <c r="B531" s="55">
        <v>45931</v>
      </c>
      <c r="C531" s="50">
        <f>MONTH(Transactions[[#This Row],[Date]])</f>
        <v>10</v>
      </c>
      <c r="D531" s="50" t="s">
        <v>216</v>
      </c>
      <c r="E531" s="50" t="s">
        <v>14</v>
      </c>
      <c r="F531" s="33" t="s">
        <v>103</v>
      </c>
      <c r="G531" s="33" t="s">
        <v>106</v>
      </c>
      <c r="H531" s="33" t="s">
        <v>170</v>
      </c>
      <c r="I531" s="33">
        <v>20</v>
      </c>
      <c r="J531" s="24">
        <f>IFERROR(VLOOKUP(Transactions[[#This Row],[Product/ Service Name]],Products[[Product/ Service Name]:[Unit Sales Price]],10,FALSE),"-")</f>
        <v>6</v>
      </c>
      <c r="K531" s="27">
        <f>IFERROR(Transactions[[#This Row],[Unit Price]]*Transactions[[#This Row],[Quantity Sold]],"-")</f>
        <v>120</v>
      </c>
      <c r="L531" s="31">
        <f>IFERROR(Transactions[[#This Row],[Net of Sale]]*Assumptions!$C$1,"-")</f>
        <v>12</v>
      </c>
      <c r="M531" s="31">
        <f>IFERROR(Transactions[[#This Row],[Net of Sale]]*(1+Assumptions!$C$1),"-")</f>
        <v>132</v>
      </c>
      <c r="N531" s="33" t="s">
        <v>187</v>
      </c>
      <c r="O531" s="35" t="s">
        <v>177</v>
      </c>
      <c r="P531" s="33" t="s">
        <v>191</v>
      </c>
      <c r="Q531" s="31">
        <f>IFERROR((VLOOKUP(Transactions[[#This Row],[Product/ Service Name]],Products[[Product/ Service Name]:[Unit Sales Price]],4,FALSE))*Transactions[[#This Row],[Quantity Sold]],"-")</f>
        <v>100</v>
      </c>
      <c r="R531" s="31">
        <f>IFERROR(Transactions[[#This Row],[Net of Sale]]-Transactions[[#This Row],[COGS]],"-")</f>
        <v>20</v>
      </c>
      <c r="S531" s="31">
        <f>IFERROR(Transactions[[#This Row],[COGS]]*Assumptions!$C$1,"-")</f>
        <v>10</v>
      </c>
      <c r="T531" s="31">
        <f>IFERROR(Transactions[[#This Row],[Output VAT(Liability)]]-Transactions[[#This Row],[Input VAT (Assets)]],"-")</f>
        <v>2</v>
      </c>
    </row>
    <row r="532" spans="2:20" x14ac:dyDescent="0.3">
      <c r="B532" s="55">
        <v>45931</v>
      </c>
      <c r="C532" s="50">
        <f>MONTH(Transactions[[#This Row],[Date]])</f>
        <v>10</v>
      </c>
      <c r="D532" s="50" t="s">
        <v>216</v>
      </c>
      <c r="E532" s="50" t="s">
        <v>14</v>
      </c>
      <c r="F532" s="33" t="s">
        <v>104</v>
      </c>
      <c r="G532" s="33" t="s">
        <v>106</v>
      </c>
      <c r="H532" s="33" t="s">
        <v>171</v>
      </c>
      <c r="I532" s="33">
        <v>20</v>
      </c>
      <c r="J532" s="24">
        <f>IFERROR(VLOOKUP(Transactions[[#This Row],[Product/ Service Name]],Products[[Product/ Service Name]:[Unit Sales Price]],10,FALSE),"-")</f>
        <v>6</v>
      </c>
      <c r="K532" s="27">
        <f>IFERROR(Transactions[[#This Row],[Unit Price]]*Transactions[[#This Row],[Quantity Sold]],"-")</f>
        <v>120</v>
      </c>
      <c r="L532" s="31">
        <f>IFERROR(Transactions[[#This Row],[Net of Sale]]*Assumptions!$C$1,"-")</f>
        <v>12</v>
      </c>
      <c r="M532" s="31">
        <f>IFERROR(Transactions[[#This Row],[Net of Sale]]*(1+Assumptions!$C$1),"-")</f>
        <v>132</v>
      </c>
      <c r="N532" s="33" t="s">
        <v>187</v>
      </c>
      <c r="O532" s="35" t="s">
        <v>179</v>
      </c>
      <c r="P532" s="33" t="s">
        <v>192</v>
      </c>
      <c r="Q532" s="31">
        <f>IFERROR((VLOOKUP(Transactions[[#This Row],[Product/ Service Name]],Products[[Product/ Service Name]:[Unit Sales Price]],4,FALSE))*Transactions[[#This Row],[Quantity Sold]],"-")</f>
        <v>100</v>
      </c>
      <c r="R532" s="31">
        <f>IFERROR(Transactions[[#This Row],[Net of Sale]]-Transactions[[#This Row],[COGS]],"-")</f>
        <v>20</v>
      </c>
      <c r="S532" s="31">
        <f>IFERROR(Transactions[[#This Row],[COGS]]*Assumptions!$C$1,"-")</f>
        <v>10</v>
      </c>
      <c r="T532" s="31">
        <f>IFERROR(Transactions[[#This Row],[Output VAT(Liability)]]-Transactions[[#This Row],[Input VAT (Assets)]],"-")</f>
        <v>2</v>
      </c>
    </row>
    <row r="533" spans="2:20" x14ac:dyDescent="0.3">
      <c r="B533" s="55">
        <v>45931</v>
      </c>
      <c r="C533" s="50">
        <f>MONTH(Transactions[[#This Row],[Date]])</f>
        <v>10</v>
      </c>
      <c r="D533" s="50" t="s">
        <v>216</v>
      </c>
      <c r="E533" s="50" t="s">
        <v>14</v>
      </c>
      <c r="F533" s="33" t="s">
        <v>51</v>
      </c>
      <c r="G533" s="33" t="s">
        <v>106</v>
      </c>
      <c r="H533" s="33" t="s">
        <v>172</v>
      </c>
      <c r="I533" s="33">
        <v>20</v>
      </c>
      <c r="J533" s="24">
        <f>IFERROR(VLOOKUP(Transactions[[#This Row],[Product/ Service Name]],Products[[Product/ Service Name]:[Unit Sales Price]],10,FALSE),"-")</f>
        <v>9.6</v>
      </c>
      <c r="K533" s="27">
        <f>IFERROR(Transactions[[#This Row],[Unit Price]]*Transactions[[#This Row],[Quantity Sold]],"-")</f>
        <v>192</v>
      </c>
      <c r="L533" s="31">
        <f>IFERROR(Transactions[[#This Row],[Net of Sale]]*Assumptions!$C$1,"-")</f>
        <v>19.200000000000003</v>
      </c>
      <c r="M533" s="31">
        <f>IFERROR(Transactions[[#This Row],[Net of Sale]]*(1+Assumptions!$C$1),"-")</f>
        <v>211.20000000000002</v>
      </c>
      <c r="N533" s="33" t="s">
        <v>188</v>
      </c>
      <c r="O533" s="35" t="s">
        <v>180</v>
      </c>
      <c r="P533" s="33" t="s">
        <v>192</v>
      </c>
      <c r="Q533" s="31">
        <f>IFERROR((VLOOKUP(Transactions[[#This Row],[Product/ Service Name]],Products[[Product/ Service Name]:[Unit Sales Price]],4,FALSE))*Transactions[[#This Row],[Quantity Sold]],"-")</f>
        <v>160</v>
      </c>
      <c r="R533" s="31">
        <f>IFERROR(Transactions[[#This Row],[Net of Sale]]-Transactions[[#This Row],[COGS]],"-")</f>
        <v>32</v>
      </c>
      <c r="S533" s="31">
        <f>IFERROR(Transactions[[#This Row],[COGS]]*Assumptions!$C$1,"-")</f>
        <v>16</v>
      </c>
      <c r="T533" s="31">
        <f>IFERROR(Transactions[[#This Row],[Output VAT(Liability)]]-Transactions[[#This Row],[Input VAT (Assets)]],"-")</f>
        <v>3.2000000000000028</v>
      </c>
    </row>
    <row r="534" spans="2:20" x14ac:dyDescent="0.3">
      <c r="B534" s="55">
        <v>45932</v>
      </c>
      <c r="C534" s="50">
        <f>MONTH(Transactions[[#This Row],[Date]])</f>
        <v>10</v>
      </c>
      <c r="D534" s="50" t="s">
        <v>216</v>
      </c>
      <c r="E534" s="50" t="s">
        <v>14</v>
      </c>
      <c r="F534" s="33" t="s">
        <v>52</v>
      </c>
      <c r="G534" s="33" t="s">
        <v>106</v>
      </c>
      <c r="H534" s="33" t="s">
        <v>167</v>
      </c>
      <c r="I534" s="33">
        <v>20</v>
      </c>
      <c r="J534" s="24">
        <f>IFERROR(VLOOKUP(Transactions[[#This Row],[Product/ Service Name]],Products[[Product/ Service Name]:[Unit Sales Price]],10,FALSE),"-")</f>
        <v>10.799999999999999</v>
      </c>
      <c r="K534" s="27">
        <f>IFERROR(Transactions[[#This Row],[Unit Price]]*Transactions[[#This Row],[Quantity Sold]],"-")</f>
        <v>215.99999999999997</v>
      </c>
      <c r="L534" s="31">
        <f>IFERROR(Transactions[[#This Row],[Net of Sale]]*Assumptions!$C$1,"-")</f>
        <v>21.599999999999998</v>
      </c>
      <c r="M534" s="31">
        <f>IFERROR(Transactions[[#This Row],[Net of Sale]]*(1+Assumptions!$C$1),"-")</f>
        <v>237.6</v>
      </c>
      <c r="N534" s="33" t="s">
        <v>189</v>
      </c>
      <c r="O534" s="35" t="s">
        <v>185</v>
      </c>
      <c r="P534" s="33" t="s">
        <v>191</v>
      </c>
      <c r="Q534" s="31">
        <f>IFERROR((VLOOKUP(Transactions[[#This Row],[Product/ Service Name]],Products[[Product/ Service Name]:[Unit Sales Price]],4,FALSE))*Transactions[[#This Row],[Quantity Sold]],"-")</f>
        <v>180</v>
      </c>
      <c r="R534" s="31">
        <f>IFERROR(Transactions[[#This Row],[Net of Sale]]-Transactions[[#This Row],[COGS]],"-")</f>
        <v>35.999999999999972</v>
      </c>
      <c r="S534" s="31">
        <f>IFERROR(Transactions[[#This Row],[COGS]]*Assumptions!$C$1,"-")</f>
        <v>18</v>
      </c>
      <c r="T534" s="31">
        <f>IFERROR(Transactions[[#This Row],[Output VAT(Liability)]]-Transactions[[#This Row],[Input VAT (Assets)]],"-")</f>
        <v>3.5999999999999979</v>
      </c>
    </row>
    <row r="535" spans="2:20" x14ac:dyDescent="0.3">
      <c r="B535" s="55">
        <v>45933</v>
      </c>
      <c r="C535" s="50">
        <f>MONTH(Transactions[[#This Row],[Date]])</f>
        <v>10</v>
      </c>
      <c r="D535" s="50" t="s">
        <v>216</v>
      </c>
      <c r="E535" s="50" t="s">
        <v>14</v>
      </c>
      <c r="F535" s="33" t="s">
        <v>53</v>
      </c>
      <c r="G535" s="33" t="s">
        <v>106</v>
      </c>
      <c r="H535" s="33" t="s">
        <v>168</v>
      </c>
      <c r="I535" s="33">
        <v>20</v>
      </c>
      <c r="J535" s="24">
        <f>IFERROR(VLOOKUP(Transactions[[#This Row],[Product/ Service Name]],Products[[Product/ Service Name]:[Unit Sales Price]],10,FALSE),"-")</f>
        <v>18</v>
      </c>
      <c r="K535" s="27">
        <f>IFERROR(Transactions[[#This Row],[Unit Price]]*Transactions[[#This Row],[Quantity Sold]],"-")</f>
        <v>360</v>
      </c>
      <c r="L535" s="31">
        <f>IFERROR(Transactions[[#This Row],[Net of Sale]]*Assumptions!$C$1,"-")</f>
        <v>36</v>
      </c>
      <c r="M535" s="31">
        <f>IFERROR(Transactions[[#This Row],[Net of Sale]]*(1+Assumptions!$C$1),"-")</f>
        <v>396.00000000000006</v>
      </c>
      <c r="N535" s="33" t="s">
        <v>188</v>
      </c>
      <c r="O535" s="35" t="s">
        <v>185</v>
      </c>
      <c r="P535" s="33" t="s">
        <v>191</v>
      </c>
      <c r="Q535" s="31">
        <f>IFERROR((VLOOKUP(Transactions[[#This Row],[Product/ Service Name]],Products[[Product/ Service Name]:[Unit Sales Price]],4,FALSE))*Transactions[[#This Row],[Quantity Sold]],"-")</f>
        <v>300</v>
      </c>
      <c r="R535" s="31">
        <f>IFERROR(Transactions[[#This Row],[Net of Sale]]-Transactions[[#This Row],[COGS]],"-")</f>
        <v>60</v>
      </c>
      <c r="S535" s="31">
        <f>IFERROR(Transactions[[#This Row],[COGS]]*Assumptions!$C$1,"-")</f>
        <v>30</v>
      </c>
      <c r="T535" s="31">
        <f>IFERROR(Transactions[[#This Row],[Output VAT(Liability)]]-Transactions[[#This Row],[Input VAT (Assets)]],"-")</f>
        <v>6</v>
      </c>
    </row>
    <row r="536" spans="2:20" x14ac:dyDescent="0.3">
      <c r="B536" s="55">
        <v>45934</v>
      </c>
      <c r="C536" s="50">
        <f>MONTH(Transactions[[#This Row],[Date]])</f>
        <v>10</v>
      </c>
      <c r="D536" s="50" t="s">
        <v>216</v>
      </c>
      <c r="E536" s="50" t="s">
        <v>14</v>
      </c>
      <c r="F536" s="33" t="s">
        <v>54</v>
      </c>
      <c r="G536" s="33" t="s">
        <v>106</v>
      </c>
      <c r="H536" s="33" t="s">
        <v>169</v>
      </c>
      <c r="I536" s="33">
        <v>20</v>
      </c>
      <c r="J536" s="24">
        <f>IFERROR(VLOOKUP(Transactions[[#This Row],[Product/ Service Name]],Products[[Product/ Service Name]:[Unit Sales Price]],10,FALSE),"-")</f>
        <v>36</v>
      </c>
      <c r="K536" s="27">
        <f>IFERROR(Transactions[[#This Row],[Unit Price]]*Transactions[[#This Row],[Quantity Sold]],"-")</f>
        <v>720</v>
      </c>
      <c r="L536" s="31">
        <f>IFERROR(Transactions[[#This Row],[Net of Sale]]*Assumptions!$C$1,"-")</f>
        <v>72</v>
      </c>
      <c r="M536" s="31">
        <f>IFERROR(Transactions[[#This Row],[Net of Sale]]*(1+Assumptions!$C$1),"-")</f>
        <v>792.00000000000011</v>
      </c>
      <c r="N536" s="33" t="s">
        <v>188</v>
      </c>
      <c r="O536" s="35" t="s">
        <v>181</v>
      </c>
      <c r="P536" s="33" t="s">
        <v>191</v>
      </c>
      <c r="Q536" s="31">
        <f>IFERROR((VLOOKUP(Transactions[[#This Row],[Product/ Service Name]],Products[[Product/ Service Name]:[Unit Sales Price]],4,FALSE))*Transactions[[#This Row],[Quantity Sold]],"-")</f>
        <v>600</v>
      </c>
      <c r="R536" s="31">
        <f>IFERROR(Transactions[[#This Row],[Net of Sale]]-Transactions[[#This Row],[COGS]],"-")</f>
        <v>120</v>
      </c>
      <c r="S536" s="31">
        <f>IFERROR(Transactions[[#This Row],[COGS]]*Assumptions!$C$1,"-")</f>
        <v>60</v>
      </c>
      <c r="T536" s="31">
        <f>IFERROR(Transactions[[#This Row],[Output VAT(Liability)]]-Transactions[[#This Row],[Input VAT (Assets)]],"-")</f>
        <v>12</v>
      </c>
    </row>
    <row r="537" spans="2:20" x14ac:dyDescent="0.3">
      <c r="B537" s="55">
        <v>45934</v>
      </c>
      <c r="C537" s="50">
        <f>MONTH(Transactions[[#This Row],[Date]])</f>
        <v>10</v>
      </c>
      <c r="D537" s="50" t="s">
        <v>216</v>
      </c>
      <c r="E537" s="50" t="s">
        <v>14</v>
      </c>
      <c r="F537" s="33" t="s">
        <v>55</v>
      </c>
      <c r="G537" s="33" t="s">
        <v>106</v>
      </c>
      <c r="H537" s="33" t="s">
        <v>170</v>
      </c>
      <c r="I537" s="33">
        <v>20</v>
      </c>
      <c r="J537" s="24">
        <f>IFERROR(VLOOKUP(Transactions[[#This Row],[Product/ Service Name]],Products[[Product/ Service Name]:[Unit Sales Price]],10,FALSE),"-")</f>
        <v>16.8</v>
      </c>
      <c r="K537" s="27">
        <f>IFERROR(Transactions[[#This Row],[Unit Price]]*Transactions[[#This Row],[Quantity Sold]],"-")</f>
        <v>336</v>
      </c>
      <c r="L537" s="31">
        <f>IFERROR(Transactions[[#This Row],[Net of Sale]]*Assumptions!$C$1,"-")</f>
        <v>33.6</v>
      </c>
      <c r="M537" s="31">
        <f>IFERROR(Transactions[[#This Row],[Net of Sale]]*(1+Assumptions!$C$1),"-")</f>
        <v>369.6</v>
      </c>
      <c r="N537" s="33" t="s">
        <v>188</v>
      </c>
      <c r="O537" s="35" t="s">
        <v>182</v>
      </c>
      <c r="P537" s="33" t="s">
        <v>191</v>
      </c>
      <c r="Q537" s="31">
        <f>IFERROR((VLOOKUP(Transactions[[#This Row],[Product/ Service Name]],Products[[Product/ Service Name]:[Unit Sales Price]],4,FALSE))*Transactions[[#This Row],[Quantity Sold]],"-")</f>
        <v>280</v>
      </c>
      <c r="R537" s="31">
        <f>IFERROR(Transactions[[#This Row],[Net of Sale]]-Transactions[[#This Row],[COGS]],"-")</f>
        <v>56</v>
      </c>
      <c r="S537" s="31">
        <f>IFERROR(Transactions[[#This Row],[COGS]]*Assumptions!$C$1,"-")</f>
        <v>28</v>
      </c>
      <c r="T537" s="31">
        <f>IFERROR(Transactions[[#This Row],[Output VAT(Liability)]]-Transactions[[#This Row],[Input VAT (Assets)]],"-")</f>
        <v>5.6000000000000014</v>
      </c>
    </row>
    <row r="538" spans="2:20" x14ac:dyDescent="0.3">
      <c r="B538" s="55">
        <v>45937</v>
      </c>
      <c r="C538" s="50">
        <f>MONTH(Transactions[[#This Row],[Date]])</f>
        <v>10</v>
      </c>
      <c r="D538" s="50" t="s">
        <v>216</v>
      </c>
      <c r="E538" s="50" t="s">
        <v>14</v>
      </c>
      <c r="F538" s="33" t="s">
        <v>56</v>
      </c>
      <c r="G538" s="33" t="s">
        <v>106</v>
      </c>
      <c r="H538" s="33" t="s">
        <v>171</v>
      </c>
      <c r="I538" s="33">
        <v>20</v>
      </c>
      <c r="J538" s="24">
        <f>IFERROR(VLOOKUP(Transactions[[#This Row],[Product/ Service Name]],Products[[Product/ Service Name]:[Unit Sales Price]],10,FALSE),"-")</f>
        <v>72</v>
      </c>
      <c r="K538" s="27">
        <f>IFERROR(Transactions[[#This Row],[Unit Price]]*Transactions[[#This Row],[Quantity Sold]],"-")</f>
        <v>1440</v>
      </c>
      <c r="L538" s="31">
        <f>IFERROR(Transactions[[#This Row],[Net of Sale]]*Assumptions!$C$1,"-")</f>
        <v>144</v>
      </c>
      <c r="M538" s="31">
        <f>IFERROR(Transactions[[#This Row],[Net of Sale]]*(1+Assumptions!$C$1),"-")</f>
        <v>1584.0000000000002</v>
      </c>
      <c r="N538" s="33" t="s">
        <v>190</v>
      </c>
      <c r="O538" s="35" t="s">
        <v>184</v>
      </c>
      <c r="P538" s="33" t="s">
        <v>191</v>
      </c>
      <c r="Q538" s="31">
        <f>IFERROR((VLOOKUP(Transactions[[#This Row],[Product/ Service Name]],Products[[Product/ Service Name]:[Unit Sales Price]],4,FALSE))*Transactions[[#This Row],[Quantity Sold]],"-")</f>
        <v>1200</v>
      </c>
      <c r="R538" s="31">
        <f>IFERROR(Transactions[[#This Row],[Net of Sale]]-Transactions[[#This Row],[COGS]],"-")</f>
        <v>240</v>
      </c>
      <c r="S538" s="31">
        <f>IFERROR(Transactions[[#This Row],[COGS]]*Assumptions!$C$1,"-")</f>
        <v>120</v>
      </c>
      <c r="T538" s="31">
        <f>IFERROR(Transactions[[#This Row],[Output VAT(Liability)]]-Transactions[[#This Row],[Input VAT (Assets)]],"-")</f>
        <v>24</v>
      </c>
    </row>
    <row r="539" spans="2:20" x14ac:dyDescent="0.3">
      <c r="B539" s="55">
        <v>45937</v>
      </c>
      <c r="C539" s="50">
        <f>MONTH(Transactions[[#This Row],[Date]])</f>
        <v>10</v>
      </c>
      <c r="D539" s="50" t="s">
        <v>216</v>
      </c>
      <c r="E539" s="50" t="s">
        <v>14</v>
      </c>
      <c r="F539" s="33" t="s">
        <v>57</v>
      </c>
      <c r="G539" s="33" t="s">
        <v>106</v>
      </c>
      <c r="H539" s="33" t="s">
        <v>172</v>
      </c>
      <c r="I539" s="33">
        <v>20</v>
      </c>
      <c r="J539" s="24">
        <f>IFERROR(VLOOKUP(Transactions[[#This Row],[Product/ Service Name]],Products[[Product/ Service Name]:[Unit Sales Price]],10,FALSE),"-")</f>
        <v>15.6</v>
      </c>
      <c r="K539" s="27">
        <f>IFERROR(Transactions[[#This Row],[Unit Price]]*Transactions[[#This Row],[Quantity Sold]],"-")</f>
        <v>312</v>
      </c>
      <c r="L539" s="31">
        <f>IFERROR(Transactions[[#This Row],[Net of Sale]]*Assumptions!$C$1,"-")</f>
        <v>31.200000000000003</v>
      </c>
      <c r="M539" s="31">
        <f>IFERROR(Transactions[[#This Row],[Net of Sale]]*(1+Assumptions!$C$1),"-")</f>
        <v>343.20000000000005</v>
      </c>
      <c r="N539" s="33" t="s">
        <v>190</v>
      </c>
      <c r="O539" s="35" t="s">
        <v>183</v>
      </c>
      <c r="P539" s="33" t="s">
        <v>192</v>
      </c>
      <c r="Q539" s="31">
        <f>IFERROR((VLOOKUP(Transactions[[#This Row],[Product/ Service Name]],Products[[Product/ Service Name]:[Unit Sales Price]],4,FALSE))*Transactions[[#This Row],[Quantity Sold]],"-")</f>
        <v>260</v>
      </c>
      <c r="R539" s="31">
        <f>IFERROR(Transactions[[#This Row],[Net of Sale]]-Transactions[[#This Row],[COGS]],"-")</f>
        <v>52</v>
      </c>
      <c r="S539" s="31">
        <f>IFERROR(Transactions[[#This Row],[COGS]]*Assumptions!$C$1,"-")</f>
        <v>26</v>
      </c>
      <c r="T539" s="31">
        <f>IFERROR(Transactions[[#This Row],[Output VAT(Liability)]]-Transactions[[#This Row],[Input VAT (Assets)]],"-")</f>
        <v>5.2000000000000028</v>
      </c>
    </row>
    <row r="540" spans="2:20" x14ac:dyDescent="0.3">
      <c r="B540" s="55">
        <v>45937</v>
      </c>
      <c r="C540" s="50">
        <f>MONTH(Transactions[[#This Row],[Date]])</f>
        <v>10</v>
      </c>
      <c r="D540" s="50" t="s">
        <v>216</v>
      </c>
      <c r="E540" s="50" t="s">
        <v>14</v>
      </c>
      <c r="F540" s="33" t="s">
        <v>58</v>
      </c>
      <c r="G540" s="33" t="s">
        <v>106</v>
      </c>
      <c r="H540" s="33" t="s">
        <v>167</v>
      </c>
      <c r="I540" s="33">
        <v>20</v>
      </c>
      <c r="J540" s="24">
        <f>IFERROR(VLOOKUP(Transactions[[#This Row],[Product/ Service Name]],Products[[Product/ Service Name]:[Unit Sales Price]],10,FALSE),"-")</f>
        <v>48</v>
      </c>
      <c r="K540" s="27">
        <f>IFERROR(Transactions[[#This Row],[Unit Price]]*Transactions[[#This Row],[Quantity Sold]],"-")</f>
        <v>960</v>
      </c>
      <c r="L540" s="31">
        <f>IFERROR(Transactions[[#This Row],[Net of Sale]]*Assumptions!$C$1,"-")</f>
        <v>96</v>
      </c>
      <c r="M540" s="31">
        <f>IFERROR(Transactions[[#This Row],[Net of Sale]]*(1+Assumptions!$C$1),"-")</f>
        <v>1056</v>
      </c>
      <c r="N540" s="33" t="s">
        <v>190</v>
      </c>
      <c r="O540" s="35" t="s">
        <v>185</v>
      </c>
      <c r="P540" s="33" t="s">
        <v>192</v>
      </c>
      <c r="Q540" s="31">
        <f>IFERROR((VLOOKUP(Transactions[[#This Row],[Product/ Service Name]],Products[[Product/ Service Name]:[Unit Sales Price]],4,FALSE))*Transactions[[#This Row],[Quantity Sold]],"-")</f>
        <v>800</v>
      </c>
      <c r="R540" s="31">
        <f>IFERROR(Transactions[[#This Row],[Net of Sale]]-Transactions[[#This Row],[COGS]],"-")</f>
        <v>160</v>
      </c>
      <c r="S540" s="31">
        <f>IFERROR(Transactions[[#This Row],[COGS]]*Assumptions!$C$1,"-")</f>
        <v>80</v>
      </c>
      <c r="T540" s="31">
        <f>IFERROR(Transactions[[#This Row],[Output VAT(Liability)]]-Transactions[[#This Row],[Input VAT (Assets)]],"-")</f>
        <v>16</v>
      </c>
    </row>
    <row r="541" spans="2:20" x14ac:dyDescent="0.3">
      <c r="B541" s="55">
        <v>45938</v>
      </c>
      <c r="C541" s="50">
        <f>MONTH(Transactions[[#This Row],[Date]])</f>
        <v>10</v>
      </c>
      <c r="D541" s="50" t="s">
        <v>216</v>
      </c>
      <c r="E541" s="50" t="s">
        <v>14</v>
      </c>
      <c r="F541" s="33" t="s">
        <v>59</v>
      </c>
      <c r="G541" s="33" t="s">
        <v>106</v>
      </c>
      <c r="H541" s="33" t="s">
        <v>168</v>
      </c>
      <c r="I541" s="33">
        <v>20</v>
      </c>
      <c r="J541" s="24">
        <f>IFERROR(VLOOKUP(Transactions[[#This Row],[Product/ Service Name]],Products[[Product/ Service Name]:[Unit Sales Price]],10,FALSE),"-")</f>
        <v>18</v>
      </c>
      <c r="K541" s="27">
        <f>IFERROR(Transactions[[#This Row],[Unit Price]]*Transactions[[#This Row],[Quantity Sold]],"-")</f>
        <v>360</v>
      </c>
      <c r="L541" s="31">
        <f>IFERROR(Transactions[[#This Row],[Net of Sale]]*Assumptions!$C$1,"-")</f>
        <v>36</v>
      </c>
      <c r="M541" s="31">
        <f>IFERROR(Transactions[[#This Row],[Net of Sale]]*(1+Assumptions!$C$1),"-")</f>
        <v>396.00000000000006</v>
      </c>
      <c r="N541" s="33" t="s">
        <v>190</v>
      </c>
      <c r="O541" s="35" t="s">
        <v>181</v>
      </c>
      <c r="P541" s="33" t="s">
        <v>191</v>
      </c>
      <c r="Q541" s="31">
        <f>IFERROR((VLOOKUP(Transactions[[#This Row],[Product/ Service Name]],Products[[Product/ Service Name]:[Unit Sales Price]],4,FALSE))*Transactions[[#This Row],[Quantity Sold]],"-")</f>
        <v>300</v>
      </c>
      <c r="R541" s="31">
        <f>IFERROR(Transactions[[#This Row],[Net of Sale]]-Transactions[[#This Row],[COGS]],"-")</f>
        <v>60</v>
      </c>
      <c r="S541" s="31">
        <f>IFERROR(Transactions[[#This Row],[COGS]]*Assumptions!$C$1,"-")</f>
        <v>30</v>
      </c>
      <c r="T541" s="31">
        <f>IFERROR(Transactions[[#This Row],[Output VAT(Liability)]]-Transactions[[#This Row],[Input VAT (Assets)]],"-")</f>
        <v>6</v>
      </c>
    </row>
    <row r="542" spans="2:20" x14ac:dyDescent="0.3">
      <c r="B542" s="55">
        <v>45939</v>
      </c>
      <c r="C542" s="50">
        <f>MONTH(Transactions[[#This Row],[Date]])</f>
        <v>10</v>
      </c>
      <c r="D542" s="50" t="s">
        <v>216</v>
      </c>
      <c r="E542" s="50" t="s">
        <v>14</v>
      </c>
      <c r="F542" s="33" t="s">
        <v>60</v>
      </c>
      <c r="G542" s="33" t="s">
        <v>106</v>
      </c>
      <c r="H542" s="33" t="s">
        <v>169</v>
      </c>
      <c r="I542" s="33">
        <v>20</v>
      </c>
      <c r="J542" s="24">
        <f>IFERROR(VLOOKUP(Transactions[[#This Row],[Product/ Service Name]],Products[[Product/ Service Name]:[Unit Sales Price]],10,FALSE),"-")</f>
        <v>72</v>
      </c>
      <c r="K542" s="27">
        <f>IFERROR(Transactions[[#This Row],[Unit Price]]*Transactions[[#This Row],[Quantity Sold]],"-")</f>
        <v>1440</v>
      </c>
      <c r="L542" s="31">
        <f>IFERROR(Transactions[[#This Row],[Net of Sale]]*Assumptions!$C$1,"-")</f>
        <v>144</v>
      </c>
      <c r="M542" s="31">
        <f>IFERROR(Transactions[[#This Row],[Net of Sale]]*(1+Assumptions!$C$1),"-")</f>
        <v>1584.0000000000002</v>
      </c>
      <c r="N542" s="33" t="s">
        <v>190</v>
      </c>
      <c r="O542" s="35" t="s">
        <v>183</v>
      </c>
      <c r="P542" s="33" t="s">
        <v>191</v>
      </c>
      <c r="Q542" s="31">
        <f>IFERROR((VLOOKUP(Transactions[[#This Row],[Product/ Service Name]],Products[[Product/ Service Name]:[Unit Sales Price]],4,FALSE))*Transactions[[#This Row],[Quantity Sold]],"-")</f>
        <v>1200</v>
      </c>
      <c r="R542" s="31">
        <f>IFERROR(Transactions[[#This Row],[Net of Sale]]-Transactions[[#This Row],[COGS]],"-")</f>
        <v>240</v>
      </c>
      <c r="S542" s="31">
        <f>IFERROR(Transactions[[#This Row],[COGS]]*Assumptions!$C$1,"-")</f>
        <v>120</v>
      </c>
      <c r="T542" s="31">
        <f>IFERROR(Transactions[[#This Row],[Output VAT(Liability)]]-Transactions[[#This Row],[Input VAT (Assets)]],"-")</f>
        <v>24</v>
      </c>
    </row>
    <row r="543" spans="2:20" x14ac:dyDescent="0.3">
      <c r="B543" s="55">
        <v>45939</v>
      </c>
      <c r="C543" s="50">
        <f>MONTH(Transactions[[#This Row],[Date]])</f>
        <v>10</v>
      </c>
      <c r="D543" s="50" t="s">
        <v>216</v>
      </c>
      <c r="E543" s="50" t="s">
        <v>14</v>
      </c>
      <c r="F543" s="33" t="s">
        <v>61</v>
      </c>
      <c r="G543" s="33" t="s">
        <v>106</v>
      </c>
      <c r="H543" s="33" t="s">
        <v>170</v>
      </c>
      <c r="I543" s="33">
        <v>20</v>
      </c>
      <c r="J543" s="24">
        <f>IFERROR(VLOOKUP(Transactions[[#This Row],[Product/ Service Name]],Products[[Product/ Service Name]:[Unit Sales Price]],10,FALSE),"-")</f>
        <v>16.8</v>
      </c>
      <c r="K543" s="27">
        <f>IFERROR(Transactions[[#This Row],[Unit Price]]*Transactions[[#This Row],[Quantity Sold]],"-")</f>
        <v>336</v>
      </c>
      <c r="L543" s="31">
        <f>IFERROR(Transactions[[#This Row],[Net of Sale]]*Assumptions!$C$1,"-")</f>
        <v>33.6</v>
      </c>
      <c r="M543" s="31">
        <f>IFERROR(Transactions[[#This Row],[Net of Sale]]*(1+Assumptions!$C$1),"-")</f>
        <v>369.6</v>
      </c>
      <c r="N543" s="33" t="s">
        <v>190</v>
      </c>
      <c r="O543" s="35" t="s">
        <v>177</v>
      </c>
      <c r="P543" s="33" t="s">
        <v>191</v>
      </c>
      <c r="Q543" s="31">
        <f>IFERROR((VLOOKUP(Transactions[[#This Row],[Product/ Service Name]],Products[[Product/ Service Name]:[Unit Sales Price]],4,FALSE))*Transactions[[#This Row],[Quantity Sold]],"-")</f>
        <v>280</v>
      </c>
      <c r="R543" s="31">
        <f>IFERROR(Transactions[[#This Row],[Net of Sale]]-Transactions[[#This Row],[COGS]],"-")</f>
        <v>56</v>
      </c>
      <c r="S543" s="31">
        <f>IFERROR(Transactions[[#This Row],[COGS]]*Assumptions!$C$1,"-")</f>
        <v>28</v>
      </c>
      <c r="T543" s="31">
        <f>IFERROR(Transactions[[#This Row],[Output VAT(Liability)]]-Transactions[[#This Row],[Input VAT (Assets)]],"-")</f>
        <v>5.6000000000000014</v>
      </c>
    </row>
    <row r="544" spans="2:20" x14ac:dyDescent="0.3">
      <c r="B544" s="55">
        <v>45940</v>
      </c>
      <c r="C544" s="50">
        <f>MONTH(Transactions[[#This Row],[Date]])</f>
        <v>10</v>
      </c>
      <c r="D544" s="50" t="s">
        <v>216</v>
      </c>
      <c r="E544" s="50" t="s">
        <v>14</v>
      </c>
      <c r="F544" s="33" t="s">
        <v>62</v>
      </c>
      <c r="G544" s="33" t="s">
        <v>106</v>
      </c>
      <c r="H544" s="33" t="s">
        <v>171</v>
      </c>
      <c r="I544" s="33">
        <v>20</v>
      </c>
      <c r="J544" s="24">
        <f>IFERROR(VLOOKUP(Transactions[[#This Row],[Product/ Service Name]],Products[[Product/ Service Name]:[Unit Sales Price]],10,FALSE),"-")</f>
        <v>18</v>
      </c>
      <c r="K544" s="27">
        <f>IFERROR(Transactions[[#This Row],[Unit Price]]*Transactions[[#This Row],[Quantity Sold]],"-")</f>
        <v>360</v>
      </c>
      <c r="L544" s="31">
        <f>IFERROR(Transactions[[#This Row],[Net of Sale]]*Assumptions!$C$1,"-")</f>
        <v>36</v>
      </c>
      <c r="M544" s="31">
        <f>IFERROR(Transactions[[#This Row],[Net of Sale]]*(1+Assumptions!$C$1),"-")</f>
        <v>396.00000000000006</v>
      </c>
      <c r="N544" s="33" t="s">
        <v>189</v>
      </c>
      <c r="O544" s="35" t="s">
        <v>184</v>
      </c>
      <c r="P544" s="33" t="s">
        <v>191</v>
      </c>
      <c r="Q544" s="31">
        <f>IFERROR((VLOOKUP(Transactions[[#This Row],[Product/ Service Name]],Products[[Product/ Service Name]:[Unit Sales Price]],4,FALSE))*Transactions[[#This Row],[Quantity Sold]],"-")</f>
        <v>300</v>
      </c>
      <c r="R544" s="31">
        <f>IFERROR(Transactions[[#This Row],[Net of Sale]]-Transactions[[#This Row],[COGS]],"-")</f>
        <v>60</v>
      </c>
      <c r="S544" s="31">
        <f>IFERROR(Transactions[[#This Row],[COGS]]*Assumptions!$C$1,"-")</f>
        <v>30</v>
      </c>
      <c r="T544" s="31">
        <f>IFERROR(Transactions[[#This Row],[Output VAT(Liability)]]-Transactions[[#This Row],[Input VAT (Assets)]],"-")</f>
        <v>6</v>
      </c>
    </row>
    <row r="545" spans="2:20" x14ac:dyDescent="0.3">
      <c r="B545" s="55">
        <v>45940</v>
      </c>
      <c r="C545" s="50">
        <f>MONTH(Transactions[[#This Row],[Date]])</f>
        <v>10</v>
      </c>
      <c r="D545" s="50" t="s">
        <v>216</v>
      </c>
      <c r="E545" s="50" t="s">
        <v>14</v>
      </c>
      <c r="F545" s="33" t="s">
        <v>63</v>
      </c>
      <c r="G545" s="33" t="s">
        <v>106</v>
      </c>
      <c r="H545" s="33" t="s">
        <v>172</v>
      </c>
      <c r="I545" s="33">
        <v>20</v>
      </c>
      <c r="J545" s="24">
        <f>IFERROR(VLOOKUP(Transactions[[#This Row],[Product/ Service Name]],Products[[Product/ Service Name]:[Unit Sales Price]],10,FALSE),"-")</f>
        <v>4.8</v>
      </c>
      <c r="K545" s="27">
        <f>IFERROR(Transactions[[#This Row],[Unit Price]]*Transactions[[#This Row],[Quantity Sold]],"-")</f>
        <v>96</v>
      </c>
      <c r="L545" s="31">
        <f>IFERROR(Transactions[[#This Row],[Net of Sale]]*Assumptions!$C$1,"-")</f>
        <v>9.6000000000000014</v>
      </c>
      <c r="M545" s="31">
        <f>IFERROR(Transactions[[#This Row],[Net of Sale]]*(1+Assumptions!$C$1),"-")</f>
        <v>105.60000000000001</v>
      </c>
      <c r="N545" s="33" t="s">
        <v>190</v>
      </c>
      <c r="O545" s="35" t="s">
        <v>178</v>
      </c>
      <c r="P545" s="33" t="s">
        <v>191</v>
      </c>
      <c r="Q545" s="31">
        <f>IFERROR((VLOOKUP(Transactions[[#This Row],[Product/ Service Name]],Products[[Product/ Service Name]:[Unit Sales Price]],4,FALSE))*Transactions[[#This Row],[Quantity Sold]],"-")</f>
        <v>80</v>
      </c>
      <c r="R545" s="31">
        <f>IFERROR(Transactions[[#This Row],[Net of Sale]]-Transactions[[#This Row],[COGS]],"-")</f>
        <v>16</v>
      </c>
      <c r="S545" s="31">
        <f>IFERROR(Transactions[[#This Row],[COGS]]*Assumptions!$C$1,"-")</f>
        <v>8</v>
      </c>
      <c r="T545" s="31">
        <f>IFERROR(Transactions[[#This Row],[Output VAT(Liability)]]-Transactions[[#This Row],[Input VAT (Assets)]],"-")</f>
        <v>1.6000000000000014</v>
      </c>
    </row>
    <row r="546" spans="2:20" x14ac:dyDescent="0.3">
      <c r="B546" s="55">
        <v>45941</v>
      </c>
      <c r="C546" s="50">
        <f>MONTH(Transactions[[#This Row],[Date]])</f>
        <v>10</v>
      </c>
      <c r="D546" s="50" t="s">
        <v>216</v>
      </c>
      <c r="E546" s="50" t="s">
        <v>13</v>
      </c>
      <c r="F546" s="33" t="s">
        <v>87</v>
      </c>
      <c r="G546" s="33" t="s">
        <v>106</v>
      </c>
      <c r="H546" s="33" t="s">
        <v>167</v>
      </c>
      <c r="I546" s="33">
        <v>20</v>
      </c>
      <c r="J546" s="24">
        <f>IFERROR(VLOOKUP(Transactions[[#This Row],[Product/ Service Name]],Products[[Product/ Service Name]:[Unit Sales Price]],10,FALSE),"-")</f>
        <v>60</v>
      </c>
      <c r="K546" s="27">
        <f>IFERROR(Transactions[[#This Row],[Unit Price]]*Transactions[[#This Row],[Quantity Sold]],"-")</f>
        <v>1200</v>
      </c>
      <c r="L546" s="31">
        <f>IFERROR(Transactions[[#This Row],[Net of Sale]]*Assumptions!$C$1,"-")</f>
        <v>120</v>
      </c>
      <c r="M546" s="31">
        <f>IFERROR(Transactions[[#This Row],[Net of Sale]]*(1+Assumptions!$C$1),"-")</f>
        <v>1320</v>
      </c>
      <c r="N546" s="33" t="s">
        <v>186</v>
      </c>
      <c r="O546" s="35" t="s">
        <v>183</v>
      </c>
      <c r="P546" s="33" t="s">
        <v>192</v>
      </c>
      <c r="Q546" s="31">
        <f>IFERROR((VLOOKUP(Transactions[[#This Row],[Product/ Service Name]],Products[[Product/ Service Name]:[Unit Sales Price]],4,FALSE))*Transactions[[#This Row],[Quantity Sold]],"-")</f>
        <v>1000</v>
      </c>
      <c r="R546" s="31">
        <f>IFERROR(Transactions[[#This Row],[Net of Sale]]-Transactions[[#This Row],[COGS]],"-")</f>
        <v>200</v>
      </c>
      <c r="S546" s="31">
        <f>IFERROR(Transactions[[#This Row],[COGS]]*Assumptions!$C$1,"-")</f>
        <v>100</v>
      </c>
      <c r="T546" s="31">
        <f>IFERROR(Transactions[[#This Row],[Output VAT(Liability)]]-Transactions[[#This Row],[Input VAT (Assets)]],"-")</f>
        <v>20</v>
      </c>
    </row>
    <row r="547" spans="2:20" x14ac:dyDescent="0.3">
      <c r="B547" s="55">
        <v>45941</v>
      </c>
      <c r="C547" s="50">
        <f>MONTH(Transactions[[#This Row],[Date]])</f>
        <v>10</v>
      </c>
      <c r="D547" s="50" t="s">
        <v>216</v>
      </c>
      <c r="E547" s="50" t="s">
        <v>13</v>
      </c>
      <c r="F547" s="33" t="s">
        <v>88</v>
      </c>
      <c r="G547" s="33" t="s">
        <v>106</v>
      </c>
      <c r="H547" s="33" t="s">
        <v>168</v>
      </c>
      <c r="I547" s="33">
        <v>20</v>
      </c>
      <c r="J547" s="24">
        <f>IFERROR(VLOOKUP(Transactions[[#This Row],[Product/ Service Name]],Products[[Product/ Service Name]:[Unit Sales Price]],10,FALSE),"-")</f>
        <v>36</v>
      </c>
      <c r="K547" s="27">
        <f>IFERROR(Transactions[[#This Row],[Unit Price]]*Transactions[[#This Row],[Quantity Sold]],"-")</f>
        <v>720</v>
      </c>
      <c r="L547" s="31">
        <f>IFERROR(Transactions[[#This Row],[Net of Sale]]*Assumptions!$C$1,"-")</f>
        <v>72</v>
      </c>
      <c r="M547" s="31">
        <f>IFERROR(Transactions[[#This Row],[Net of Sale]]*(1+Assumptions!$C$1),"-")</f>
        <v>792.00000000000011</v>
      </c>
      <c r="N547" s="33" t="s">
        <v>186</v>
      </c>
      <c r="O547" s="35" t="s">
        <v>179</v>
      </c>
      <c r="P547" s="33" t="s">
        <v>192</v>
      </c>
      <c r="Q547" s="31">
        <f>IFERROR((VLOOKUP(Transactions[[#This Row],[Product/ Service Name]],Products[[Product/ Service Name]:[Unit Sales Price]],4,FALSE))*Transactions[[#This Row],[Quantity Sold]],"-")</f>
        <v>600</v>
      </c>
      <c r="R547" s="31">
        <f>IFERROR(Transactions[[#This Row],[Net of Sale]]-Transactions[[#This Row],[COGS]],"-")</f>
        <v>120</v>
      </c>
      <c r="S547" s="31">
        <f>IFERROR(Transactions[[#This Row],[COGS]]*Assumptions!$C$1,"-")</f>
        <v>60</v>
      </c>
      <c r="T547" s="31">
        <f>IFERROR(Transactions[[#This Row],[Output VAT(Liability)]]-Transactions[[#This Row],[Input VAT (Assets)]],"-")</f>
        <v>12</v>
      </c>
    </row>
    <row r="548" spans="2:20" x14ac:dyDescent="0.3">
      <c r="B548" s="55">
        <v>45941</v>
      </c>
      <c r="C548" s="50">
        <f>MONTH(Transactions[[#This Row],[Date]])</f>
        <v>10</v>
      </c>
      <c r="D548" s="50" t="s">
        <v>216</v>
      </c>
      <c r="E548" s="50" t="s">
        <v>13</v>
      </c>
      <c r="F548" s="33" t="s">
        <v>89</v>
      </c>
      <c r="G548" s="33" t="s">
        <v>106</v>
      </c>
      <c r="H548" s="33" t="s">
        <v>169</v>
      </c>
      <c r="I548" s="33">
        <v>20</v>
      </c>
      <c r="J548" s="24">
        <f>IFERROR(VLOOKUP(Transactions[[#This Row],[Product/ Service Name]],Products[[Product/ Service Name]:[Unit Sales Price]],10,FALSE),"-")</f>
        <v>48</v>
      </c>
      <c r="K548" s="27">
        <f>IFERROR(Transactions[[#This Row],[Unit Price]]*Transactions[[#This Row],[Quantity Sold]],"-")</f>
        <v>960</v>
      </c>
      <c r="L548" s="31">
        <f>IFERROR(Transactions[[#This Row],[Net of Sale]]*Assumptions!$C$1,"-")</f>
        <v>96</v>
      </c>
      <c r="M548" s="31">
        <f>IFERROR(Transactions[[#This Row],[Net of Sale]]*(1+Assumptions!$C$1),"-")</f>
        <v>1056</v>
      </c>
      <c r="N548" s="33" t="s">
        <v>186</v>
      </c>
      <c r="O548" s="35" t="s">
        <v>182</v>
      </c>
      <c r="P548" s="33" t="s">
        <v>191</v>
      </c>
      <c r="Q548" s="31">
        <f>IFERROR((VLOOKUP(Transactions[[#This Row],[Product/ Service Name]],Products[[Product/ Service Name]:[Unit Sales Price]],4,FALSE))*Transactions[[#This Row],[Quantity Sold]],"-")</f>
        <v>800</v>
      </c>
      <c r="R548" s="31">
        <f>IFERROR(Transactions[[#This Row],[Net of Sale]]-Transactions[[#This Row],[COGS]],"-")</f>
        <v>160</v>
      </c>
      <c r="S548" s="31">
        <f>IFERROR(Transactions[[#This Row],[COGS]]*Assumptions!$C$1,"-")</f>
        <v>80</v>
      </c>
      <c r="T548" s="31">
        <f>IFERROR(Transactions[[#This Row],[Output VAT(Liability)]]-Transactions[[#This Row],[Input VAT (Assets)]],"-")</f>
        <v>16</v>
      </c>
    </row>
    <row r="549" spans="2:20" x14ac:dyDescent="0.3">
      <c r="B549" s="55">
        <v>45942</v>
      </c>
      <c r="C549" s="50">
        <f>MONTH(Transactions[[#This Row],[Date]])</f>
        <v>10</v>
      </c>
      <c r="D549" s="50" t="s">
        <v>216</v>
      </c>
      <c r="E549" s="50" t="s">
        <v>13</v>
      </c>
      <c r="F549" s="33" t="s">
        <v>90</v>
      </c>
      <c r="G549" s="33" t="s">
        <v>106</v>
      </c>
      <c r="H549" s="33" t="s">
        <v>170</v>
      </c>
      <c r="I549" s="33">
        <v>20</v>
      </c>
      <c r="J549" s="24">
        <f>IFERROR(VLOOKUP(Transactions[[#This Row],[Product/ Service Name]],Products[[Product/ Service Name]:[Unit Sales Price]],10,FALSE),"-")</f>
        <v>72</v>
      </c>
      <c r="K549" s="27">
        <f>IFERROR(Transactions[[#This Row],[Unit Price]]*Transactions[[#This Row],[Quantity Sold]],"-")</f>
        <v>1440</v>
      </c>
      <c r="L549" s="31">
        <f>IFERROR(Transactions[[#This Row],[Net of Sale]]*Assumptions!$C$1,"-")</f>
        <v>144</v>
      </c>
      <c r="M549" s="31">
        <f>IFERROR(Transactions[[#This Row],[Net of Sale]]*(1+Assumptions!$C$1),"-")</f>
        <v>1584.0000000000002</v>
      </c>
      <c r="N549" s="33" t="s">
        <v>187</v>
      </c>
      <c r="O549" s="35" t="s">
        <v>180</v>
      </c>
      <c r="P549" s="33" t="s">
        <v>191</v>
      </c>
      <c r="Q549" s="31">
        <f>IFERROR((VLOOKUP(Transactions[[#This Row],[Product/ Service Name]],Products[[Product/ Service Name]:[Unit Sales Price]],4,FALSE))*Transactions[[#This Row],[Quantity Sold]],"-")</f>
        <v>1200</v>
      </c>
      <c r="R549" s="31">
        <f>IFERROR(Transactions[[#This Row],[Net of Sale]]-Transactions[[#This Row],[COGS]],"-")</f>
        <v>240</v>
      </c>
      <c r="S549" s="31">
        <f>IFERROR(Transactions[[#This Row],[COGS]]*Assumptions!$C$1,"-")</f>
        <v>120</v>
      </c>
      <c r="T549" s="31">
        <f>IFERROR(Transactions[[#This Row],[Output VAT(Liability)]]-Transactions[[#This Row],[Input VAT (Assets)]],"-")</f>
        <v>24</v>
      </c>
    </row>
    <row r="550" spans="2:20" x14ac:dyDescent="0.3">
      <c r="B550" s="55">
        <v>45942</v>
      </c>
      <c r="C550" s="50">
        <f>MONTH(Transactions[[#This Row],[Date]])</f>
        <v>10</v>
      </c>
      <c r="D550" s="50" t="s">
        <v>216</v>
      </c>
      <c r="E550" s="50" t="s">
        <v>13</v>
      </c>
      <c r="F550" s="33" t="s">
        <v>91</v>
      </c>
      <c r="G550" s="33" t="s">
        <v>106</v>
      </c>
      <c r="H550" s="33" t="s">
        <v>171</v>
      </c>
      <c r="I550" s="33">
        <v>20</v>
      </c>
      <c r="J550" s="24">
        <f>IFERROR(VLOOKUP(Transactions[[#This Row],[Product/ Service Name]],Products[[Product/ Service Name]:[Unit Sales Price]],10,FALSE),"-")</f>
        <v>15.6</v>
      </c>
      <c r="K550" s="27">
        <f>IFERROR(Transactions[[#This Row],[Unit Price]]*Transactions[[#This Row],[Quantity Sold]],"-")</f>
        <v>312</v>
      </c>
      <c r="L550" s="31">
        <f>IFERROR(Transactions[[#This Row],[Net of Sale]]*Assumptions!$C$1,"-")</f>
        <v>31.200000000000003</v>
      </c>
      <c r="M550" s="31">
        <f>IFERROR(Transactions[[#This Row],[Net of Sale]]*(1+Assumptions!$C$1),"-")</f>
        <v>343.20000000000005</v>
      </c>
      <c r="N550" s="33" t="s">
        <v>187</v>
      </c>
      <c r="O550" s="35" t="s">
        <v>181</v>
      </c>
      <c r="P550" s="33" t="s">
        <v>191</v>
      </c>
      <c r="Q550" s="31">
        <f>IFERROR((VLOOKUP(Transactions[[#This Row],[Product/ Service Name]],Products[[Product/ Service Name]:[Unit Sales Price]],4,FALSE))*Transactions[[#This Row],[Quantity Sold]],"-")</f>
        <v>260</v>
      </c>
      <c r="R550" s="31">
        <f>IFERROR(Transactions[[#This Row],[Net of Sale]]-Transactions[[#This Row],[COGS]],"-")</f>
        <v>52</v>
      </c>
      <c r="S550" s="31">
        <f>IFERROR(Transactions[[#This Row],[COGS]]*Assumptions!$C$1,"-")</f>
        <v>26</v>
      </c>
      <c r="T550" s="31">
        <f>IFERROR(Transactions[[#This Row],[Output VAT(Liability)]]-Transactions[[#This Row],[Input VAT (Assets)]],"-")</f>
        <v>5.2000000000000028</v>
      </c>
    </row>
    <row r="551" spans="2:20" x14ac:dyDescent="0.3">
      <c r="B551" s="55">
        <v>45943</v>
      </c>
      <c r="C551" s="50">
        <f>MONTH(Transactions[[#This Row],[Date]])</f>
        <v>10</v>
      </c>
      <c r="D551" s="50" t="s">
        <v>216</v>
      </c>
      <c r="E551" s="50" t="s">
        <v>13</v>
      </c>
      <c r="F551" s="33" t="s">
        <v>92</v>
      </c>
      <c r="G551" s="33" t="s">
        <v>106</v>
      </c>
      <c r="H551" s="33" t="s">
        <v>172</v>
      </c>
      <c r="I551" s="33">
        <v>20</v>
      </c>
      <c r="J551" s="24">
        <f>IFERROR(VLOOKUP(Transactions[[#This Row],[Product/ Service Name]],Products[[Product/ Service Name]:[Unit Sales Price]],10,FALSE),"-")</f>
        <v>19.2</v>
      </c>
      <c r="K551" s="27">
        <f>IFERROR(Transactions[[#This Row],[Unit Price]]*Transactions[[#This Row],[Quantity Sold]],"-")</f>
        <v>384</v>
      </c>
      <c r="L551" s="31">
        <f>IFERROR(Transactions[[#This Row],[Net of Sale]]*Assumptions!$C$1,"-")</f>
        <v>38.400000000000006</v>
      </c>
      <c r="M551" s="31">
        <f>IFERROR(Transactions[[#This Row],[Net of Sale]]*(1+Assumptions!$C$1),"-")</f>
        <v>422.40000000000003</v>
      </c>
      <c r="N551" s="33" t="s">
        <v>188</v>
      </c>
      <c r="O551" s="35" t="s">
        <v>185</v>
      </c>
      <c r="P551" s="33" t="s">
        <v>191</v>
      </c>
      <c r="Q551" s="31">
        <f>IFERROR((VLOOKUP(Transactions[[#This Row],[Product/ Service Name]],Products[[Product/ Service Name]:[Unit Sales Price]],4,FALSE))*Transactions[[#This Row],[Quantity Sold]],"-")</f>
        <v>320</v>
      </c>
      <c r="R551" s="31">
        <f>IFERROR(Transactions[[#This Row],[Net of Sale]]-Transactions[[#This Row],[COGS]],"-")</f>
        <v>64</v>
      </c>
      <c r="S551" s="31">
        <f>IFERROR(Transactions[[#This Row],[COGS]]*Assumptions!$C$1,"-")</f>
        <v>32</v>
      </c>
      <c r="T551" s="31">
        <f>IFERROR(Transactions[[#This Row],[Output VAT(Liability)]]-Transactions[[#This Row],[Input VAT (Assets)]],"-")</f>
        <v>6.4000000000000057</v>
      </c>
    </row>
    <row r="552" spans="2:20" x14ac:dyDescent="0.3">
      <c r="B552" s="55">
        <v>45943</v>
      </c>
      <c r="C552" s="50">
        <f>MONTH(Transactions[[#This Row],[Date]])</f>
        <v>10</v>
      </c>
      <c r="D552" s="50" t="s">
        <v>216</v>
      </c>
      <c r="E552" s="50" t="s">
        <v>13</v>
      </c>
      <c r="F552" s="33" t="s">
        <v>93</v>
      </c>
      <c r="G552" s="33" t="s">
        <v>106</v>
      </c>
      <c r="H552" s="33" t="s">
        <v>167</v>
      </c>
      <c r="I552" s="33">
        <v>20</v>
      </c>
      <c r="J552" s="24">
        <f>IFERROR(VLOOKUP(Transactions[[#This Row],[Product/ Service Name]],Products[[Product/ Service Name]:[Unit Sales Price]],10,FALSE),"-")</f>
        <v>30</v>
      </c>
      <c r="K552" s="27">
        <f>IFERROR(Transactions[[#This Row],[Unit Price]]*Transactions[[#This Row],[Quantity Sold]],"-")</f>
        <v>600</v>
      </c>
      <c r="L552" s="31">
        <f>IFERROR(Transactions[[#This Row],[Net of Sale]]*Assumptions!$C$1,"-")</f>
        <v>60</v>
      </c>
      <c r="M552" s="31">
        <f>IFERROR(Transactions[[#This Row],[Net of Sale]]*(1+Assumptions!$C$1),"-")</f>
        <v>660</v>
      </c>
      <c r="N552" s="33" t="s">
        <v>189</v>
      </c>
      <c r="O552" s="35" t="s">
        <v>177</v>
      </c>
      <c r="P552" s="33" t="s">
        <v>191</v>
      </c>
      <c r="Q552" s="31">
        <f>IFERROR((VLOOKUP(Transactions[[#This Row],[Product/ Service Name]],Products[[Product/ Service Name]:[Unit Sales Price]],4,FALSE))*Transactions[[#This Row],[Quantity Sold]],"-")</f>
        <v>500</v>
      </c>
      <c r="R552" s="31">
        <f>IFERROR(Transactions[[#This Row],[Net of Sale]]-Transactions[[#This Row],[COGS]],"-")</f>
        <v>100</v>
      </c>
      <c r="S552" s="31">
        <f>IFERROR(Transactions[[#This Row],[COGS]]*Assumptions!$C$1,"-")</f>
        <v>50</v>
      </c>
      <c r="T552" s="31">
        <f>IFERROR(Transactions[[#This Row],[Output VAT(Liability)]]-Transactions[[#This Row],[Input VAT (Assets)]],"-")</f>
        <v>10</v>
      </c>
    </row>
    <row r="553" spans="2:20" x14ac:dyDescent="0.3">
      <c r="B553" s="55">
        <v>45944</v>
      </c>
      <c r="C553" s="50">
        <f>MONTH(Transactions[[#This Row],[Date]])</f>
        <v>10</v>
      </c>
      <c r="D553" s="50" t="s">
        <v>216</v>
      </c>
      <c r="E553" s="50" t="s">
        <v>13</v>
      </c>
      <c r="F553" s="33" t="s">
        <v>94</v>
      </c>
      <c r="G553" s="33" t="s">
        <v>106</v>
      </c>
      <c r="H553" s="33" t="s">
        <v>168</v>
      </c>
      <c r="I553" s="33">
        <v>20</v>
      </c>
      <c r="J553" s="24">
        <f>IFERROR(VLOOKUP(Transactions[[#This Row],[Product/ Service Name]],Products[[Product/ Service Name]:[Unit Sales Price]],10,FALSE),"-")</f>
        <v>108</v>
      </c>
      <c r="K553" s="27">
        <f>IFERROR(Transactions[[#This Row],[Unit Price]]*Transactions[[#This Row],[Quantity Sold]],"-")</f>
        <v>2160</v>
      </c>
      <c r="L553" s="31">
        <f>IFERROR(Transactions[[#This Row],[Net of Sale]]*Assumptions!$C$1,"-")</f>
        <v>216</v>
      </c>
      <c r="M553" s="31">
        <f>IFERROR(Transactions[[#This Row],[Net of Sale]]*(1+Assumptions!$C$1),"-")</f>
        <v>2376</v>
      </c>
      <c r="N553" s="33" t="s">
        <v>188</v>
      </c>
      <c r="O553" s="35" t="s">
        <v>179</v>
      </c>
      <c r="P553" s="33" t="s">
        <v>192</v>
      </c>
      <c r="Q553" s="31">
        <f>IFERROR((VLOOKUP(Transactions[[#This Row],[Product/ Service Name]],Products[[Product/ Service Name]:[Unit Sales Price]],4,FALSE))*Transactions[[#This Row],[Quantity Sold]],"-")</f>
        <v>1800</v>
      </c>
      <c r="R553" s="31">
        <f>IFERROR(Transactions[[#This Row],[Net of Sale]]-Transactions[[#This Row],[COGS]],"-")</f>
        <v>360</v>
      </c>
      <c r="S553" s="31">
        <f>IFERROR(Transactions[[#This Row],[COGS]]*Assumptions!$C$1,"-")</f>
        <v>180</v>
      </c>
      <c r="T553" s="31">
        <f>IFERROR(Transactions[[#This Row],[Output VAT(Liability)]]-Transactions[[#This Row],[Input VAT (Assets)]],"-")</f>
        <v>36</v>
      </c>
    </row>
    <row r="554" spans="2:20" x14ac:dyDescent="0.3">
      <c r="B554" s="55">
        <v>45944</v>
      </c>
      <c r="C554" s="50">
        <f>MONTH(Transactions[[#This Row],[Date]])</f>
        <v>10</v>
      </c>
      <c r="D554" s="50" t="s">
        <v>216</v>
      </c>
      <c r="E554" s="50" t="s">
        <v>13</v>
      </c>
      <c r="F554" s="33" t="s">
        <v>95</v>
      </c>
      <c r="G554" s="33" t="s">
        <v>106</v>
      </c>
      <c r="H554" s="33" t="s">
        <v>169</v>
      </c>
      <c r="I554" s="33">
        <v>20</v>
      </c>
      <c r="J554" s="24">
        <f>IFERROR(VLOOKUP(Transactions[[#This Row],[Product/ Service Name]],Products[[Product/ Service Name]:[Unit Sales Price]],10,FALSE),"-")</f>
        <v>48</v>
      </c>
      <c r="K554" s="27">
        <f>IFERROR(Transactions[[#This Row],[Unit Price]]*Transactions[[#This Row],[Quantity Sold]],"-")</f>
        <v>960</v>
      </c>
      <c r="L554" s="31">
        <f>IFERROR(Transactions[[#This Row],[Net of Sale]]*Assumptions!$C$1,"-")</f>
        <v>96</v>
      </c>
      <c r="M554" s="31">
        <f>IFERROR(Transactions[[#This Row],[Net of Sale]]*(1+Assumptions!$C$1),"-")</f>
        <v>1056</v>
      </c>
      <c r="N554" s="33" t="s">
        <v>188</v>
      </c>
      <c r="O554" s="35" t="s">
        <v>180</v>
      </c>
      <c r="P554" s="33" t="s">
        <v>192</v>
      </c>
      <c r="Q554" s="31">
        <f>IFERROR((VLOOKUP(Transactions[[#This Row],[Product/ Service Name]],Products[[Product/ Service Name]:[Unit Sales Price]],4,FALSE))*Transactions[[#This Row],[Quantity Sold]],"-")</f>
        <v>800</v>
      </c>
      <c r="R554" s="31">
        <f>IFERROR(Transactions[[#This Row],[Net of Sale]]-Transactions[[#This Row],[COGS]],"-")</f>
        <v>160</v>
      </c>
      <c r="S554" s="31">
        <f>IFERROR(Transactions[[#This Row],[COGS]]*Assumptions!$C$1,"-")</f>
        <v>80</v>
      </c>
      <c r="T554" s="31">
        <f>IFERROR(Transactions[[#This Row],[Output VAT(Liability)]]-Transactions[[#This Row],[Input VAT (Assets)]],"-")</f>
        <v>16</v>
      </c>
    </row>
    <row r="555" spans="2:20" x14ac:dyDescent="0.3">
      <c r="B555" s="55">
        <v>45944</v>
      </c>
      <c r="C555" s="50">
        <f>MONTH(Transactions[[#This Row],[Date]])</f>
        <v>10</v>
      </c>
      <c r="D555" s="50" t="s">
        <v>216</v>
      </c>
      <c r="E555" s="50" t="s">
        <v>13</v>
      </c>
      <c r="F555" s="33" t="s">
        <v>37</v>
      </c>
      <c r="G555" s="33" t="s">
        <v>106</v>
      </c>
      <c r="H555" s="33" t="s">
        <v>170</v>
      </c>
      <c r="I555" s="33">
        <v>20</v>
      </c>
      <c r="J555" s="24">
        <f>IFERROR(VLOOKUP(Transactions[[#This Row],[Product/ Service Name]],Products[[Product/ Service Name]:[Unit Sales Price]],10,FALSE),"-")</f>
        <v>7.1999999999999993</v>
      </c>
      <c r="K555" s="27">
        <f>IFERROR(Transactions[[#This Row],[Unit Price]]*Transactions[[#This Row],[Quantity Sold]],"-")</f>
        <v>144</v>
      </c>
      <c r="L555" s="31">
        <f>IFERROR(Transactions[[#This Row],[Net of Sale]]*Assumptions!$C$1,"-")</f>
        <v>14.4</v>
      </c>
      <c r="M555" s="31">
        <f>IFERROR(Transactions[[#This Row],[Net of Sale]]*(1+Assumptions!$C$1),"-")</f>
        <v>158.4</v>
      </c>
      <c r="N555" s="33" t="s">
        <v>188</v>
      </c>
      <c r="O555" s="35" t="s">
        <v>185</v>
      </c>
      <c r="P555" s="33" t="s">
        <v>191</v>
      </c>
      <c r="Q555" s="31">
        <f>IFERROR((VLOOKUP(Transactions[[#This Row],[Product/ Service Name]],Products[[Product/ Service Name]:[Unit Sales Price]],4,FALSE))*Transactions[[#This Row],[Quantity Sold]],"-")</f>
        <v>120</v>
      </c>
      <c r="R555" s="31">
        <f>IFERROR(Transactions[[#This Row],[Net of Sale]]-Transactions[[#This Row],[COGS]],"-")</f>
        <v>24</v>
      </c>
      <c r="S555" s="31">
        <f>IFERROR(Transactions[[#This Row],[COGS]]*Assumptions!$C$1,"-")</f>
        <v>12</v>
      </c>
      <c r="T555" s="31">
        <f>IFERROR(Transactions[[#This Row],[Output VAT(Liability)]]-Transactions[[#This Row],[Input VAT (Assets)]],"-")</f>
        <v>2.4000000000000004</v>
      </c>
    </row>
    <row r="556" spans="2:20" x14ac:dyDescent="0.3">
      <c r="B556" s="55">
        <v>45945</v>
      </c>
      <c r="C556" s="50">
        <f>MONTH(Transactions[[#This Row],[Date]])</f>
        <v>10</v>
      </c>
      <c r="D556" s="50" t="s">
        <v>216</v>
      </c>
      <c r="E556" s="50" t="s">
        <v>13</v>
      </c>
      <c r="F556" s="33" t="s">
        <v>38</v>
      </c>
      <c r="G556" s="33" t="s">
        <v>106</v>
      </c>
      <c r="H556" s="33" t="s">
        <v>171</v>
      </c>
      <c r="I556" s="33">
        <v>20</v>
      </c>
      <c r="J556" s="24">
        <f>IFERROR(VLOOKUP(Transactions[[#This Row],[Product/ Service Name]],Products[[Product/ Service Name]:[Unit Sales Price]],10,FALSE),"-")</f>
        <v>60</v>
      </c>
      <c r="K556" s="27">
        <f>IFERROR(Transactions[[#This Row],[Unit Price]]*Transactions[[#This Row],[Quantity Sold]],"-")</f>
        <v>1200</v>
      </c>
      <c r="L556" s="31">
        <f>IFERROR(Transactions[[#This Row],[Net of Sale]]*Assumptions!$C$1,"-")</f>
        <v>120</v>
      </c>
      <c r="M556" s="31">
        <f>IFERROR(Transactions[[#This Row],[Net of Sale]]*(1+Assumptions!$C$1),"-")</f>
        <v>1320</v>
      </c>
      <c r="N556" s="33" t="s">
        <v>190</v>
      </c>
      <c r="O556" s="35" t="s">
        <v>185</v>
      </c>
      <c r="P556" s="33" t="s">
        <v>191</v>
      </c>
      <c r="Q556" s="31">
        <f>IFERROR((VLOOKUP(Transactions[[#This Row],[Product/ Service Name]],Products[[Product/ Service Name]:[Unit Sales Price]],4,FALSE))*Transactions[[#This Row],[Quantity Sold]],"-")</f>
        <v>1000</v>
      </c>
      <c r="R556" s="31">
        <f>IFERROR(Transactions[[#This Row],[Net of Sale]]-Transactions[[#This Row],[COGS]],"-")</f>
        <v>200</v>
      </c>
      <c r="S556" s="31">
        <f>IFERROR(Transactions[[#This Row],[COGS]]*Assumptions!$C$1,"-")</f>
        <v>100</v>
      </c>
      <c r="T556" s="31">
        <f>IFERROR(Transactions[[#This Row],[Output VAT(Liability)]]-Transactions[[#This Row],[Input VAT (Assets)]],"-")</f>
        <v>20</v>
      </c>
    </row>
    <row r="557" spans="2:20" x14ac:dyDescent="0.3">
      <c r="B557" s="55">
        <v>45945</v>
      </c>
      <c r="C557" s="50">
        <f>MONTH(Transactions[[#This Row],[Date]])</f>
        <v>10</v>
      </c>
      <c r="D557" s="50" t="s">
        <v>216</v>
      </c>
      <c r="E557" s="50" t="s">
        <v>13</v>
      </c>
      <c r="F557" s="33" t="s">
        <v>39</v>
      </c>
      <c r="G557" s="33" t="s">
        <v>106</v>
      </c>
      <c r="H557" s="33" t="s">
        <v>172</v>
      </c>
      <c r="I557" s="33">
        <v>20</v>
      </c>
      <c r="J557" s="24">
        <f>IFERROR(VLOOKUP(Transactions[[#This Row],[Product/ Service Name]],Products[[Product/ Service Name]:[Unit Sales Price]],10,FALSE),"-")</f>
        <v>55.199999999999996</v>
      </c>
      <c r="K557" s="27">
        <f>IFERROR(Transactions[[#This Row],[Unit Price]]*Transactions[[#This Row],[Quantity Sold]],"-")</f>
        <v>1104</v>
      </c>
      <c r="L557" s="31">
        <f>IFERROR(Transactions[[#This Row],[Net of Sale]]*Assumptions!$C$1,"-")</f>
        <v>110.4</v>
      </c>
      <c r="M557" s="31">
        <f>IFERROR(Transactions[[#This Row],[Net of Sale]]*(1+Assumptions!$C$1),"-")</f>
        <v>1214.4000000000001</v>
      </c>
      <c r="N557" s="33" t="s">
        <v>190</v>
      </c>
      <c r="O557" s="35" t="s">
        <v>181</v>
      </c>
      <c r="P557" s="33" t="s">
        <v>191</v>
      </c>
      <c r="Q557" s="31">
        <f>IFERROR((VLOOKUP(Transactions[[#This Row],[Product/ Service Name]],Products[[Product/ Service Name]:[Unit Sales Price]],4,FALSE))*Transactions[[#This Row],[Quantity Sold]],"-")</f>
        <v>920</v>
      </c>
      <c r="R557" s="31">
        <f>IFERROR(Transactions[[#This Row],[Net of Sale]]-Transactions[[#This Row],[COGS]],"-")</f>
        <v>184</v>
      </c>
      <c r="S557" s="31">
        <f>IFERROR(Transactions[[#This Row],[COGS]]*Assumptions!$C$1,"-")</f>
        <v>92</v>
      </c>
      <c r="T557" s="31">
        <f>IFERROR(Transactions[[#This Row],[Output VAT(Liability)]]-Transactions[[#This Row],[Input VAT (Assets)]],"-")</f>
        <v>18.400000000000006</v>
      </c>
    </row>
    <row r="558" spans="2:20" x14ac:dyDescent="0.3">
      <c r="B558" s="55">
        <v>45945</v>
      </c>
      <c r="C558" s="50">
        <f>MONTH(Transactions[[#This Row],[Date]])</f>
        <v>10</v>
      </c>
      <c r="D558" s="50" t="s">
        <v>216</v>
      </c>
      <c r="E558" s="50" t="s">
        <v>13</v>
      </c>
      <c r="F558" s="33" t="s">
        <v>40</v>
      </c>
      <c r="G558" s="33" t="s">
        <v>106</v>
      </c>
      <c r="H558" s="33" t="s">
        <v>167</v>
      </c>
      <c r="I558" s="33">
        <v>20</v>
      </c>
      <c r="J558" s="24">
        <f>IFERROR(VLOOKUP(Transactions[[#This Row],[Product/ Service Name]],Products[[Product/ Service Name]:[Unit Sales Price]],10,FALSE),"-")</f>
        <v>26.4</v>
      </c>
      <c r="K558" s="27">
        <f>IFERROR(Transactions[[#This Row],[Unit Price]]*Transactions[[#This Row],[Quantity Sold]],"-")</f>
        <v>528</v>
      </c>
      <c r="L558" s="31">
        <f>IFERROR(Transactions[[#This Row],[Net of Sale]]*Assumptions!$C$1,"-")</f>
        <v>52.800000000000004</v>
      </c>
      <c r="M558" s="31">
        <f>IFERROR(Transactions[[#This Row],[Net of Sale]]*(1+Assumptions!$C$1),"-")</f>
        <v>580.80000000000007</v>
      </c>
      <c r="N558" s="33" t="s">
        <v>190</v>
      </c>
      <c r="O558" s="35" t="s">
        <v>182</v>
      </c>
      <c r="P558" s="33" t="s">
        <v>191</v>
      </c>
      <c r="Q558" s="31">
        <f>IFERROR((VLOOKUP(Transactions[[#This Row],[Product/ Service Name]],Products[[Product/ Service Name]:[Unit Sales Price]],4,FALSE))*Transactions[[#This Row],[Quantity Sold]],"-")</f>
        <v>440</v>
      </c>
      <c r="R558" s="31">
        <f>IFERROR(Transactions[[#This Row],[Net of Sale]]-Transactions[[#This Row],[COGS]],"-")</f>
        <v>88</v>
      </c>
      <c r="S558" s="31">
        <f>IFERROR(Transactions[[#This Row],[COGS]]*Assumptions!$C$1,"-")</f>
        <v>44</v>
      </c>
      <c r="T558" s="31">
        <f>IFERROR(Transactions[[#This Row],[Output VAT(Liability)]]-Transactions[[#This Row],[Input VAT (Assets)]],"-")</f>
        <v>8.8000000000000043</v>
      </c>
    </row>
    <row r="559" spans="2:20" x14ac:dyDescent="0.3">
      <c r="B559" s="55">
        <v>45945</v>
      </c>
      <c r="C559" s="50">
        <f>MONTH(Transactions[[#This Row],[Date]])</f>
        <v>10</v>
      </c>
      <c r="D559" s="50" t="s">
        <v>216</v>
      </c>
      <c r="E559" s="50" t="s">
        <v>13</v>
      </c>
      <c r="F559" s="33" t="s">
        <v>41</v>
      </c>
      <c r="G559" s="33" t="s">
        <v>106</v>
      </c>
      <c r="H559" s="33" t="s">
        <v>168</v>
      </c>
      <c r="I559" s="33">
        <v>20</v>
      </c>
      <c r="J559" s="24">
        <f>IFERROR(VLOOKUP(Transactions[[#This Row],[Product/ Service Name]],Products[[Product/ Service Name]:[Unit Sales Price]],10,FALSE),"-")</f>
        <v>25.2</v>
      </c>
      <c r="K559" s="27">
        <f>IFERROR(Transactions[[#This Row],[Unit Price]]*Transactions[[#This Row],[Quantity Sold]],"-")</f>
        <v>504</v>
      </c>
      <c r="L559" s="31">
        <f>IFERROR(Transactions[[#This Row],[Net of Sale]]*Assumptions!$C$1,"-")</f>
        <v>50.400000000000006</v>
      </c>
      <c r="M559" s="31">
        <f>IFERROR(Transactions[[#This Row],[Net of Sale]]*(1+Assumptions!$C$1),"-")</f>
        <v>554.40000000000009</v>
      </c>
      <c r="N559" s="33" t="s">
        <v>190</v>
      </c>
      <c r="O559" s="35" t="s">
        <v>184</v>
      </c>
      <c r="P559" s="33" t="s">
        <v>191</v>
      </c>
      <c r="Q559" s="31">
        <f>IFERROR((VLOOKUP(Transactions[[#This Row],[Product/ Service Name]],Products[[Product/ Service Name]:[Unit Sales Price]],4,FALSE))*Transactions[[#This Row],[Quantity Sold]],"-")</f>
        <v>420</v>
      </c>
      <c r="R559" s="31">
        <f>IFERROR(Transactions[[#This Row],[Net of Sale]]-Transactions[[#This Row],[COGS]],"-")</f>
        <v>84</v>
      </c>
      <c r="S559" s="31">
        <f>IFERROR(Transactions[[#This Row],[COGS]]*Assumptions!$C$1,"-")</f>
        <v>42</v>
      </c>
      <c r="T559" s="31">
        <f>IFERROR(Transactions[[#This Row],[Output VAT(Liability)]]-Transactions[[#This Row],[Input VAT (Assets)]],"-")</f>
        <v>8.4000000000000057</v>
      </c>
    </row>
    <row r="560" spans="2:20" x14ac:dyDescent="0.3">
      <c r="B560" s="55">
        <v>45946</v>
      </c>
      <c r="C560" s="50">
        <f>MONTH(Transactions[[#This Row],[Date]])</f>
        <v>10</v>
      </c>
      <c r="D560" s="50" t="s">
        <v>216</v>
      </c>
      <c r="E560" s="50" t="s">
        <v>13</v>
      </c>
      <c r="F560" s="33" t="s">
        <v>42</v>
      </c>
      <c r="G560" s="33" t="s">
        <v>106</v>
      </c>
      <c r="H560" s="33" t="s">
        <v>169</v>
      </c>
      <c r="I560" s="33">
        <v>20</v>
      </c>
      <c r="J560" s="24">
        <f>IFERROR(VLOOKUP(Transactions[[#This Row],[Product/ Service Name]],Products[[Product/ Service Name]:[Unit Sales Price]],10,FALSE),"-")</f>
        <v>18</v>
      </c>
      <c r="K560" s="27">
        <f>IFERROR(Transactions[[#This Row],[Unit Price]]*Transactions[[#This Row],[Quantity Sold]],"-")</f>
        <v>360</v>
      </c>
      <c r="L560" s="31">
        <f>IFERROR(Transactions[[#This Row],[Net of Sale]]*Assumptions!$C$1,"-")</f>
        <v>36</v>
      </c>
      <c r="M560" s="31">
        <f>IFERROR(Transactions[[#This Row],[Net of Sale]]*(1+Assumptions!$C$1),"-")</f>
        <v>396.00000000000006</v>
      </c>
      <c r="N560" s="33" t="s">
        <v>190</v>
      </c>
      <c r="O560" s="35" t="s">
        <v>183</v>
      </c>
      <c r="P560" s="33" t="s">
        <v>192</v>
      </c>
      <c r="Q560" s="31">
        <f>IFERROR((VLOOKUP(Transactions[[#This Row],[Product/ Service Name]],Products[[Product/ Service Name]:[Unit Sales Price]],4,FALSE))*Transactions[[#This Row],[Quantity Sold]],"-")</f>
        <v>300</v>
      </c>
      <c r="R560" s="31">
        <f>IFERROR(Transactions[[#This Row],[Net of Sale]]-Transactions[[#This Row],[COGS]],"-")</f>
        <v>60</v>
      </c>
      <c r="S560" s="31">
        <f>IFERROR(Transactions[[#This Row],[COGS]]*Assumptions!$C$1,"-")</f>
        <v>30</v>
      </c>
      <c r="T560" s="31">
        <f>IFERROR(Transactions[[#This Row],[Output VAT(Liability)]]-Transactions[[#This Row],[Input VAT (Assets)]],"-")</f>
        <v>6</v>
      </c>
    </row>
    <row r="561" spans="2:20" x14ac:dyDescent="0.3">
      <c r="B561" s="55">
        <v>45947</v>
      </c>
      <c r="C561" s="50">
        <f>MONTH(Transactions[[#This Row],[Date]])</f>
        <v>10</v>
      </c>
      <c r="D561" s="50" t="s">
        <v>216</v>
      </c>
      <c r="E561" s="50" t="s">
        <v>13</v>
      </c>
      <c r="F561" s="33" t="s">
        <v>43</v>
      </c>
      <c r="G561" s="33" t="s">
        <v>106</v>
      </c>
      <c r="H561" s="33" t="s">
        <v>170</v>
      </c>
      <c r="I561" s="33">
        <v>20</v>
      </c>
      <c r="J561" s="24">
        <f>IFERROR(VLOOKUP(Transactions[[#This Row],[Product/ Service Name]],Products[[Product/ Service Name]:[Unit Sales Price]],10,FALSE),"-")</f>
        <v>10.799999999999999</v>
      </c>
      <c r="K561" s="27">
        <f>IFERROR(Transactions[[#This Row],[Unit Price]]*Transactions[[#This Row],[Quantity Sold]],"-")</f>
        <v>215.99999999999997</v>
      </c>
      <c r="L561" s="31">
        <f>IFERROR(Transactions[[#This Row],[Net of Sale]]*Assumptions!$C$1,"-")</f>
        <v>21.599999999999998</v>
      </c>
      <c r="M561" s="31">
        <f>IFERROR(Transactions[[#This Row],[Net of Sale]]*(1+Assumptions!$C$1),"-")</f>
        <v>237.6</v>
      </c>
      <c r="N561" s="33" t="s">
        <v>190</v>
      </c>
      <c r="O561" s="35" t="s">
        <v>185</v>
      </c>
      <c r="P561" s="33" t="s">
        <v>192</v>
      </c>
      <c r="Q561" s="31">
        <f>IFERROR((VLOOKUP(Transactions[[#This Row],[Product/ Service Name]],Products[[Product/ Service Name]:[Unit Sales Price]],4,FALSE))*Transactions[[#This Row],[Quantity Sold]],"-")</f>
        <v>180</v>
      </c>
      <c r="R561" s="31">
        <f>IFERROR(Transactions[[#This Row],[Net of Sale]]-Transactions[[#This Row],[COGS]],"-")</f>
        <v>35.999999999999972</v>
      </c>
      <c r="S561" s="31">
        <f>IFERROR(Transactions[[#This Row],[COGS]]*Assumptions!$C$1,"-")</f>
        <v>18</v>
      </c>
      <c r="T561" s="31">
        <f>IFERROR(Transactions[[#This Row],[Output VAT(Liability)]]-Transactions[[#This Row],[Input VAT (Assets)]],"-")</f>
        <v>3.5999999999999979</v>
      </c>
    </row>
    <row r="562" spans="2:20" x14ac:dyDescent="0.3">
      <c r="B562" s="55">
        <v>45947</v>
      </c>
      <c r="C562" s="50">
        <f>MONTH(Transactions[[#This Row],[Date]])</f>
        <v>10</v>
      </c>
      <c r="D562" s="50" t="s">
        <v>216</v>
      </c>
      <c r="E562" s="50" t="s">
        <v>13</v>
      </c>
      <c r="F562" s="33" t="s">
        <v>44</v>
      </c>
      <c r="G562" s="33" t="s">
        <v>106</v>
      </c>
      <c r="H562" s="33" t="s">
        <v>171</v>
      </c>
      <c r="I562" s="33">
        <v>20</v>
      </c>
      <c r="J562" s="24">
        <f>IFERROR(VLOOKUP(Transactions[[#This Row],[Product/ Service Name]],Products[[Product/ Service Name]:[Unit Sales Price]],10,FALSE),"-")</f>
        <v>9.6</v>
      </c>
      <c r="K562" s="27">
        <f>IFERROR(Transactions[[#This Row],[Unit Price]]*Transactions[[#This Row],[Quantity Sold]],"-")</f>
        <v>192</v>
      </c>
      <c r="L562" s="31">
        <f>IFERROR(Transactions[[#This Row],[Net of Sale]]*Assumptions!$C$1,"-")</f>
        <v>19.200000000000003</v>
      </c>
      <c r="M562" s="31">
        <f>IFERROR(Transactions[[#This Row],[Net of Sale]]*(1+Assumptions!$C$1),"-")</f>
        <v>211.20000000000002</v>
      </c>
      <c r="N562" s="33" t="s">
        <v>189</v>
      </c>
      <c r="O562" s="35" t="s">
        <v>181</v>
      </c>
      <c r="P562" s="33" t="s">
        <v>191</v>
      </c>
      <c r="Q562" s="31">
        <f>IFERROR((VLOOKUP(Transactions[[#This Row],[Product/ Service Name]],Products[[Product/ Service Name]:[Unit Sales Price]],4,FALSE))*Transactions[[#This Row],[Quantity Sold]],"-")</f>
        <v>160</v>
      </c>
      <c r="R562" s="31">
        <f>IFERROR(Transactions[[#This Row],[Net of Sale]]-Transactions[[#This Row],[COGS]],"-")</f>
        <v>32</v>
      </c>
      <c r="S562" s="31">
        <f>IFERROR(Transactions[[#This Row],[COGS]]*Assumptions!$C$1,"-")</f>
        <v>16</v>
      </c>
      <c r="T562" s="31">
        <f>IFERROR(Transactions[[#This Row],[Output VAT(Liability)]]-Transactions[[#This Row],[Input VAT (Assets)]],"-")</f>
        <v>3.2000000000000028</v>
      </c>
    </row>
    <row r="563" spans="2:20" x14ac:dyDescent="0.3">
      <c r="B563" s="55">
        <v>45948</v>
      </c>
      <c r="C563" s="50">
        <f>MONTH(Transactions[[#This Row],[Date]])</f>
        <v>10</v>
      </c>
      <c r="D563" s="50" t="s">
        <v>216</v>
      </c>
      <c r="E563" s="50" t="s">
        <v>13</v>
      </c>
      <c r="F563" s="33" t="s">
        <v>45</v>
      </c>
      <c r="G563" s="33" t="s">
        <v>106</v>
      </c>
      <c r="H563" s="33" t="s">
        <v>172</v>
      </c>
      <c r="I563" s="33">
        <v>20</v>
      </c>
      <c r="J563" s="24">
        <f>IFERROR(VLOOKUP(Transactions[[#This Row],[Product/ Service Name]],Products[[Product/ Service Name]:[Unit Sales Price]],10,FALSE),"-")</f>
        <v>4.8</v>
      </c>
      <c r="K563" s="27">
        <f>IFERROR(Transactions[[#This Row],[Unit Price]]*Transactions[[#This Row],[Quantity Sold]],"-")</f>
        <v>96</v>
      </c>
      <c r="L563" s="31">
        <f>IFERROR(Transactions[[#This Row],[Net of Sale]]*Assumptions!$C$1,"-")</f>
        <v>9.6000000000000014</v>
      </c>
      <c r="M563" s="31">
        <f>IFERROR(Transactions[[#This Row],[Net of Sale]]*(1+Assumptions!$C$1),"-")</f>
        <v>105.60000000000001</v>
      </c>
      <c r="N563" s="33" t="s">
        <v>190</v>
      </c>
      <c r="O563" s="35" t="s">
        <v>183</v>
      </c>
      <c r="P563" s="33" t="s">
        <v>191</v>
      </c>
      <c r="Q563" s="31">
        <f>IFERROR((VLOOKUP(Transactions[[#This Row],[Product/ Service Name]],Products[[Product/ Service Name]:[Unit Sales Price]],4,FALSE))*Transactions[[#This Row],[Quantity Sold]],"-")</f>
        <v>80</v>
      </c>
      <c r="R563" s="31">
        <f>IFERROR(Transactions[[#This Row],[Net of Sale]]-Transactions[[#This Row],[COGS]],"-")</f>
        <v>16</v>
      </c>
      <c r="S563" s="31">
        <f>IFERROR(Transactions[[#This Row],[COGS]]*Assumptions!$C$1,"-")</f>
        <v>8</v>
      </c>
      <c r="T563" s="31">
        <f>IFERROR(Transactions[[#This Row],[Output VAT(Liability)]]-Transactions[[#This Row],[Input VAT (Assets)]],"-")</f>
        <v>1.6000000000000014</v>
      </c>
    </row>
    <row r="564" spans="2:20" x14ac:dyDescent="0.3">
      <c r="B564" s="55">
        <v>45951</v>
      </c>
      <c r="C564" s="50">
        <f>MONTH(Transactions[[#This Row],[Date]])</f>
        <v>10</v>
      </c>
      <c r="D564" s="50" t="s">
        <v>216</v>
      </c>
      <c r="E564" s="50" t="s">
        <v>13</v>
      </c>
      <c r="F564" s="33" t="s">
        <v>46</v>
      </c>
      <c r="G564" s="33" t="s">
        <v>106</v>
      </c>
      <c r="H564" s="33" t="s">
        <v>167</v>
      </c>
      <c r="I564" s="33">
        <v>20</v>
      </c>
      <c r="J564" s="24">
        <f>IFERROR(VLOOKUP(Transactions[[#This Row],[Product/ Service Name]],Products[[Product/ Service Name]:[Unit Sales Price]],10,FALSE),"-")</f>
        <v>3</v>
      </c>
      <c r="K564" s="27">
        <f>IFERROR(Transactions[[#This Row],[Unit Price]]*Transactions[[#This Row],[Quantity Sold]],"-")</f>
        <v>60</v>
      </c>
      <c r="L564" s="31">
        <f>IFERROR(Transactions[[#This Row],[Net of Sale]]*Assumptions!$C$1,"-")</f>
        <v>6</v>
      </c>
      <c r="M564" s="31">
        <f>IFERROR(Transactions[[#This Row],[Net of Sale]]*(1+Assumptions!$C$1),"-")</f>
        <v>66</v>
      </c>
      <c r="N564" s="33" t="s">
        <v>186</v>
      </c>
      <c r="O564" s="35" t="s">
        <v>177</v>
      </c>
      <c r="P564" s="33" t="s">
        <v>191</v>
      </c>
      <c r="Q564" s="31">
        <f>IFERROR((VLOOKUP(Transactions[[#This Row],[Product/ Service Name]],Products[[Product/ Service Name]:[Unit Sales Price]],4,FALSE))*Transactions[[#This Row],[Quantity Sold]],"-")</f>
        <v>50</v>
      </c>
      <c r="R564" s="31">
        <f>IFERROR(Transactions[[#This Row],[Net of Sale]]-Transactions[[#This Row],[COGS]],"-")</f>
        <v>10</v>
      </c>
      <c r="S564" s="31">
        <f>IFERROR(Transactions[[#This Row],[COGS]]*Assumptions!$C$1,"-")</f>
        <v>5</v>
      </c>
      <c r="T564" s="31">
        <f>IFERROR(Transactions[[#This Row],[Output VAT(Liability)]]-Transactions[[#This Row],[Input VAT (Assets)]],"-")</f>
        <v>1</v>
      </c>
    </row>
    <row r="565" spans="2:20" x14ac:dyDescent="0.3">
      <c r="B565" s="55">
        <v>45951</v>
      </c>
      <c r="C565" s="50">
        <f>MONTH(Transactions[[#This Row],[Date]])</f>
        <v>10</v>
      </c>
      <c r="D565" s="50" t="s">
        <v>216</v>
      </c>
      <c r="E565" s="50" t="s">
        <v>13</v>
      </c>
      <c r="F565" s="33" t="s">
        <v>47</v>
      </c>
      <c r="G565" s="33" t="s">
        <v>106</v>
      </c>
      <c r="H565" s="33" t="s">
        <v>168</v>
      </c>
      <c r="I565" s="33">
        <v>20</v>
      </c>
      <c r="J565" s="24">
        <f>IFERROR(VLOOKUP(Transactions[[#This Row],[Product/ Service Name]],Products[[Product/ Service Name]:[Unit Sales Price]],10,FALSE),"-")</f>
        <v>48</v>
      </c>
      <c r="K565" s="27">
        <f>IFERROR(Transactions[[#This Row],[Unit Price]]*Transactions[[#This Row],[Quantity Sold]],"-")</f>
        <v>960</v>
      </c>
      <c r="L565" s="31">
        <f>IFERROR(Transactions[[#This Row],[Net of Sale]]*Assumptions!$C$1,"-")</f>
        <v>96</v>
      </c>
      <c r="M565" s="31">
        <f>IFERROR(Transactions[[#This Row],[Net of Sale]]*(1+Assumptions!$C$1),"-")</f>
        <v>1056</v>
      </c>
      <c r="N565" s="33" t="s">
        <v>186</v>
      </c>
      <c r="O565" s="35" t="s">
        <v>184</v>
      </c>
      <c r="P565" s="33" t="s">
        <v>191</v>
      </c>
      <c r="Q565" s="31">
        <f>IFERROR((VLOOKUP(Transactions[[#This Row],[Product/ Service Name]],Products[[Product/ Service Name]:[Unit Sales Price]],4,FALSE))*Transactions[[#This Row],[Quantity Sold]],"-")</f>
        <v>800</v>
      </c>
      <c r="R565" s="31">
        <f>IFERROR(Transactions[[#This Row],[Net of Sale]]-Transactions[[#This Row],[COGS]],"-")</f>
        <v>160</v>
      </c>
      <c r="S565" s="31">
        <f>IFERROR(Transactions[[#This Row],[COGS]]*Assumptions!$C$1,"-")</f>
        <v>80</v>
      </c>
      <c r="T565" s="31">
        <f>IFERROR(Transactions[[#This Row],[Output VAT(Liability)]]-Transactions[[#This Row],[Input VAT (Assets)]],"-")</f>
        <v>16</v>
      </c>
    </row>
    <row r="566" spans="2:20" x14ac:dyDescent="0.3">
      <c r="B566" s="55">
        <v>45952</v>
      </c>
      <c r="C566" s="50">
        <f>MONTH(Transactions[[#This Row],[Date]])</f>
        <v>10</v>
      </c>
      <c r="D566" s="50" t="s">
        <v>216</v>
      </c>
      <c r="E566" s="50" t="s">
        <v>13</v>
      </c>
      <c r="F566" s="33" t="s">
        <v>48</v>
      </c>
      <c r="G566" s="33" t="s">
        <v>106</v>
      </c>
      <c r="H566" s="33" t="s">
        <v>169</v>
      </c>
      <c r="I566" s="33">
        <v>20</v>
      </c>
      <c r="J566" s="24">
        <f>IFERROR(VLOOKUP(Transactions[[#This Row],[Product/ Service Name]],Products[[Product/ Service Name]:[Unit Sales Price]],10,FALSE),"-")</f>
        <v>15.6</v>
      </c>
      <c r="K566" s="27">
        <f>IFERROR(Transactions[[#This Row],[Unit Price]]*Transactions[[#This Row],[Quantity Sold]],"-")</f>
        <v>312</v>
      </c>
      <c r="L566" s="31">
        <f>IFERROR(Transactions[[#This Row],[Net of Sale]]*Assumptions!$C$1,"-")</f>
        <v>31.200000000000003</v>
      </c>
      <c r="M566" s="31">
        <f>IFERROR(Transactions[[#This Row],[Net of Sale]]*(1+Assumptions!$C$1),"-")</f>
        <v>343.20000000000005</v>
      </c>
      <c r="N566" s="33" t="s">
        <v>186</v>
      </c>
      <c r="O566" s="35" t="s">
        <v>178</v>
      </c>
      <c r="P566" s="33" t="s">
        <v>191</v>
      </c>
      <c r="Q566" s="31">
        <f>IFERROR((VLOOKUP(Transactions[[#This Row],[Product/ Service Name]],Products[[Product/ Service Name]:[Unit Sales Price]],4,FALSE))*Transactions[[#This Row],[Quantity Sold]],"-")</f>
        <v>260</v>
      </c>
      <c r="R566" s="31">
        <f>IFERROR(Transactions[[#This Row],[Net of Sale]]-Transactions[[#This Row],[COGS]],"-")</f>
        <v>52</v>
      </c>
      <c r="S566" s="31">
        <f>IFERROR(Transactions[[#This Row],[COGS]]*Assumptions!$C$1,"-")</f>
        <v>26</v>
      </c>
      <c r="T566" s="31">
        <f>IFERROR(Transactions[[#This Row],[Output VAT(Liability)]]-Transactions[[#This Row],[Input VAT (Assets)]],"-")</f>
        <v>5.2000000000000028</v>
      </c>
    </row>
    <row r="567" spans="2:20" x14ac:dyDescent="0.3">
      <c r="B567" s="55">
        <v>45953</v>
      </c>
      <c r="C567" s="50">
        <f>MONTH(Transactions[[#This Row],[Date]])</f>
        <v>10</v>
      </c>
      <c r="D567" s="50" t="s">
        <v>216</v>
      </c>
      <c r="E567" s="50" t="s">
        <v>13</v>
      </c>
      <c r="F567" s="33" t="s">
        <v>49</v>
      </c>
      <c r="G567" s="33" t="s">
        <v>106</v>
      </c>
      <c r="H567" s="33" t="s">
        <v>170</v>
      </c>
      <c r="I567" s="33">
        <v>20</v>
      </c>
      <c r="J567" s="24">
        <f>IFERROR(VLOOKUP(Transactions[[#This Row],[Product/ Service Name]],Products[[Product/ Service Name]:[Unit Sales Price]],10,FALSE),"-")</f>
        <v>18</v>
      </c>
      <c r="K567" s="27">
        <f>IFERROR(Transactions[[#This Row],[Unit Price]]*Transactions[[#This Row],[Quantity Sold]],"-")</f>
        <v>360</v>
      </c>
      <c r="L567" s="31">
        <f>IFERROR(Transactions[[#This Row],[Net of Sale]]*Assumptions!$C$1,"-")</f>
        <v>36</v>
      </c>
      <c r="M567" s="31">
        <f>IFERROR(Transactions[[#This Row],[Net of Sale]]*(1+Assumptions!$C$1),"-")</f>
        <v>396.00000000000006</v>
      </c>
      <c r="N567" s="33" t="s">
        <v>187</v>
      </c>
      <c r="O567" s="35" t="s">
        <v>183</v>
      </c>
      <c r="P567" s="33" t="s">
        <v>192</v>
      </c>
      <c r="Q567" s="31">
        <f>IFERROR((VLOOKUP(Transactions[[#This Row],[Product/ Service Name]],Products[[Product/ Service Name]:[Unit Sales Price]],4,FALSE))*Transactions[[#This Row],[Quantity Sold]],"-")</f>
        <v>300</v>
      </c>
      <c r="R567" s="31">
        <f>IFERROR(Transactions[[#This Row],[Net of Sale]]-Transactions[[#This Row],[COGS]],"-")</f>
        <v>60</v>
      </c>
      <c r="S567" s="31">
        <f>IFERROR(Transactions[[#This Row],[COGS]]*Assumptions!$C$1,"-")</f>
        <v>30</v>
      </c>
      <c r="T567" s="31">
        <f>IFERROR(Transactions[[#This Row],[Output VAT(Liability)]]-Transactions[[#This Row],[Input VAT (Assets)]],"-")</f>
        <v>6</v>
      </c>
    </row>
    <row r="568" spans="2:20" x14ac:dyDescent="0.3">
      <c r="B568" s="55">
        <v>45953</v>
      </c>
      <c r="C568" s="50">
        <f>MONTH(Transactions[[#This Row],[Date]])</f>
        <v>10</v>
      </c>
      <c r="D568" s="50" t="s">
        <v>216</v>
      </c>
      <c r="E568" s="50" t="s">
        <v>13</v>
      </c>
      <c r="F568" s="33" t="s">
        <v>86</v>
      </c>
      <c r="G568" s="33" t="s">
        <v>106</v>
      </c>
      <c r="H568" s="33" t="s">
        <v>171</v>
      </c>
      <c r="I568" s="33">
        <v>20</v>
      </c>
      <c r="J568" s="24">
        <f>IFERROR(VLOOKUP(Transactions[[#This Row],[Product/ Service Name]],Products[[Product/ Service Name]:[Unit Sales Price]],10,FALSE),"-")</f>
        <v>36</v>
      </c>
      <c r="K568" s="27">
        <f>IFERROR(Transactions[[#This Row],[Unit Price]]*Transactions[[#This Row],[Quantity Sold]],"-")</f>
        <v>720</v>
      </c>
      <c r="L568" s="31">
        <f>IFERROR(Transactions[[#This Row],[Net of Sale]]*Assumptions!$C$1,"-")</f>
        <v>72</v>
      </c>
      <c r="M568" s="31">
        <f>IFERROR(Transactions[[#This Row],[Net of Sale]]*(1+Assumptions!$C$1),"-")</f>
        <v>792.00000000000011</v>
      </c>
      <c r="N568" s="33" t="s">
        <v>187</v>
      </c>
      <c r="O568" s="35" t="s">
        <v>179</v>
      </c>
      <c r="P568" s="33" t="s">
        <v>192</v>
      </c>
      <c r="Q568" s="31">
        <f>IFERROR((VLOOKUP(Transactions[[#This Row],[Product/ Service Name]],Products[[Product/ Service Name]:[Unit Sales Price]],4,FALSE))*Transactions[[#This Row],[Quantity Sold]],"-")</f>
        <v>600</v>
      </c>
      <c r="R568" s="31">
        <f>IFERROR(Transactions[[#This Row],[Net of Sale]]-Transactions[[#This Row],[COGS]],"-")</f>
        <v>120</v>
      </c>
      <c r="S568" s="31">
        <f>IFERROR(Transactions[[#This Row],[COGS]]*Assumptions!$C$1,"-")</f>
        <v>60</v>
      </c>
      <c r="T568" s="31">
        <f>IFERROR(Transactions[[#This Row],[Output VAT(Liability)]]-Transactions[[#This Row],[Input VAT (Assets)]],"-")</f>
        <v>12</v>
      </c>
    </row>
    <row r="569" spans="2:20" x14ac:dyDescent="0.3">
      <c r="B569" s="55">
        <v>45953</v>
      </c>
      <c r="C569" s="50">
        <f>MONTH(Transactions[[#This Row],[Date]])</f>
        <v>10</v>
      </c>
      <c r="D569" s="50" t="s">
        <v>216</v>
      </c>
      <c r="E569" s="50" t="s">
        <v>14</v>
      </c>
      <c r="F569" s="33" t="s">
        <v>96</v>
      </c>
      <c r="G569" s="33" t="s">
        <v>106</v>
      </c>
      <c r="H569" s="33" t="s">
        <v>172</v>
      </c>
      <c r="I569" s="33">
        <v>20</v>
      </c>
      <c r="J569" s="24">
        <f>IFERROR(VLOOKUP(Transactions[[#This Row],[Product/ Service Name]],Products[[Product/ Service Name]:[Unit Sales Price]],10,FALSE),"-")</f>
        <v>24</v>
      </c>
      <c r="K569" s="27">
        <f>IFERROR(Transactions[[#This Row],[Unit Price]]*Transactions[[#This Row],[Quantity Sold]],"-")</f>
        <v>480</v>
      </c>
      <c r="L569" s="31">
        <f>IFERROR(Transactions[[#This Row],[Net of Sale]]*Assumptions!$C$1,"-")</f>
        <v>48</v>
      </c>
      <c r="M569" s="31">
        <f>IFERROR(Transactions[[#This Row],[Net of Sale]]*(1+Assumptions!$C$1),"-")</f>
        <v>528</v>
      </c>
      <c r="N569" s="33" t="s">
        <v>188</v>
      </c>
      <c r="O569" s="35" t="s">
        <v>182</v>
      </c>
      <c r="P569" s="33" t="s">
        <v>191</v>
      </c>
      <c r="Q569" s="31">
        <f>IFERROR((VLOOKUP(Transactions[[#This Row],[Product/ Service Name]],Products[[Product/ Service Name]:[Unit Sales Price]],4,FALSE))*Transactions[[#This Row],[Quantity Sold]],"-")</f>
        <v>400</v>
      </c>
      <c r="R569" s="31">
        <f>IFERROR(Transactions[[#This Row],[Net of Sale]]-Transactions[[#This Row],[COGS]],"-")</f>
        <v>80</v>
      </c>
      <c r="S569" s="31">
        <f>IFERROR(Transactions[[#This Row],[COGS]]*Assumptions!$C$1,"-")</f>
        <v>40</v>
      </c>
      <c r="T569" s="31">
        <f>IFERROR(Transactions[[#This Row],[Output VAT(Liability)]]-Transactions[[#This Row],[Input VAT (Assets)]],"-")</f>
        <v>8</v>
      </c>
    </row>
    <row r="570" spans="2:20" x14ac:dyDescent="0.3">
      <c r="B570" s="55">
        <v>45955</v>
      </c>
      <c r="C570" s="50">
        <f>MONTH(Transactions[[#This Row],[Date]])</f>
        <v>10</v>
      </c>
      <c r="D570" s="50" t="s">
        <v>216</v>
      </c>
      <c r="E570" s="50" t="s">
        <v>14</v>
      </c>
      <c r="F570" s="33" t="s">
        <v>97</v>
      </c>
      <c r="G570" s="33" t="s">
        <v>106</v>
      </c>
      <c r="H570" s="33" t="s">
        <v>167</v>
      </c>
      <c r="I570" s="33">
        <v>20</v>
      </c>
      <c r="J570" s="24">
        <f>IFERROR(VLOOKUP(Transactions[[#This Row],[Product/ Service Name]],Products[[Product/ Service Name]:[Unit Sales Price]],10,FALSE),"-")</f>
        <v>24</v>
      </c>
      <c r="K570" s="27">
        <f>IFERROR(Transactions[[#This Row],[Unit Price]]*Transactions[[#This Row],[Quantity Sold]],"-")</f>
        <v>480</v>
      </c>
      <c r="L570" s="31">
        <f>IFERROR(Transactions[[#This Row],[Net of Sale]]*Assumptions!$C$1,"-")</f>
        <v>48</v>
      </c>
      <c r="M570" s="31">
        <f>IFERROR(Transactions[[#This Row],[Net of Sale]]*(1+Assumptions!$C$1),"-")</f>
        <v>528</v>
      </c>
      <c r="N570" s="33" t="s">
        <v>189</v>
      </c>
      <c r="O570" s="35" t="s">
        <v>180</v>
      </c>
      <c r="P570" s="33" t="s">
        <v>191</v>
      </c>
      <c r="Q570" s="31">
        <f>IFERROR((VLOOKUP(Transactions[[#This Row],[Product/ Service Name]],Products[[Product/ Service Name]:[Unit Sales Price]],4,FALSE))*Transactions[[#This Row],[Quantity Sold]],"-")</f>
        <v>400</v>
      </c>
      <c r="R570" s="31">
        <f>IFERROR(Transactions[[#This Row],[Net of Sale]]-Transactions[[#This Row],[COGS]],"-")</f>
        <v>80</v>
      </c>
      <c r="S570" s="31">
        <f>IFERROR(Transactions[[#This Row],[COGS]]*Assumptions!$C$1,"-")</f>
        <v>40</v>
      </c>
      <c r="T570" s="31">
        <f>IFERROR(Transactions[[#This Row],[Output VAT(Liability)]]-Transactions[[#This Row],[Input VAT (Assets)]],"-")</f>
        <v>8</v>
      </c>
    </row>
    <row r="571" spans="2:20" x14ac:dyDescent="0.3">
      <c r="B571" s="55">
        <v>45955</v>
      </c>
      <c r="C571" s="50">
        <f>MONTH(Transactions[[#This Row],[Date]])</f>
        <v>10</v>
      </c>
      <c r="D571" s="50" t="s">
        <v>216</v>
      </c>
      <c r="E571" s="50" t="s">
        <v>14</v>
      </c>
      <c r="F571" s="33" t="s">
        <v>98</v>
      </c>
      <c r="G571" s="33" t="s">
        <v>106</v>
      </c>
      <c r="H571" s="33" t="s">
        <v>168</v>
      </c>
      <c r="I571" s="33">
        <v>20</v>
      </c>
      <c r="J571" s="24">
        <f>IFERROR(VLOOKUP(Transactions[[#This Row],[Product/ Service Name]],Products[[Product/ Service Name]:[Unit Sales Price]],10,FALSE),"-")</f>
        <v>7.1999999999999993</v>
      </c>
      <c r="K571" s="27">
        <f>IFERROR(Transactions[[#This Row],[Unit Price]]*Transactions[[#This Row],[Quantity Sold]],"-")</f>
        <v>144</v>
      </c>
      <c r="L571" s="31">
        <f>IFERROR(Transactions[[#This Row],[Net of Sale]]*Assumptions!$C$1,"-")</f>
        <v>14.4</v>
      </c>
      <c r="M571" s="31">
        <f>IFERROR(Transactions[[#This Row],[Net of Sale]]*(1+Assumptions!$C$1),"-")</f>
        <v>158.4</v>
      </c>
      <c r="N571" s="33" t="s">
        <v>188</v>
      </c>
      <c r="O571" s="35" t="s">
        <v>181</v>
      </c>
      <c r="P571" s="33" t="s">
        <v>191</v>
      </c>
      <c r="Q571" s="31">
        <f>IFERROR((VLOOKUP(Transactions[[#This Row],[Product/ Service Name]],Products[[Product/ Service Name]:[Unit Sales Price]],4,FALSE))*Transactions[[#This Row],[Quantity Sold]],"-")</f>
        <v>120</v>
      </c>
      <c r="R571" s="31">
        <f>IFERROR(Transactions[[#This Row],[Net of Sale]]-Transactions[[#This Row],[COGS]],"-")</f>
        <v>24</v>
      </c>
      <c r="S571" s="31">
        <f>IFERROR(Transactions[[#This Row],[COGS]]*Assumptions!$C$1,"-")</f>
        <v>12</v>
      </c>
      <c r="T571" s="31">
        <f>IFERROR(Transactions[[#This Row],[Output VAT(Liability)]]-Transactions[[#This Row],[Input VAT (Assets)]],"-")</f>
        <v>2.4000000000000004</v>
      </c>
    </row>
    <row r="572" spans="2:20" x14ac:dyDescent="0.3">
      <c r="B572" s="55">
        <v>45955</v>
      </c>
      <c r="C572" s="50">
        <f>MONTH(Transactions[[#This Row],[Date]])</f>
        <v>10</v>
      </c>
      <c r="D572" s="50" t="s">
        <v>216</v>
      </c>
      <c r="E572" s="50" t="s">
        <v>14</v>
      </c>
      <c r="F572" s="33" t="s">
        <v>99</v>
      </c>
      <c r="G572" s="33" t="s">
        <v>106</v>
      </c>
      <c r="H572" s="33" t="s">
        <v>169</v>
      </c>
      <c r="I572" s="33">
        <v>20</v>
      </c>
      <c r="J572" s="24">
        <f>IFERROR(VLOOKUP(Transactions[[#This Row],[Product/ Service Name]],Products[[Product/ Service Name]:[Unit Sales Price]],10,FALSE),"-")</f>
        <v>7.1999999999999993</v>
      </c>
      <c r="K572" s="27">
        <f>IFERROR(Transactions[[#This Row],[Unit Price]]*Transactions[[#This Row],[Quantity Sold]],"-")</f>
        <v>144</v>
      </c>
      <c r="L572" s="31">
        <f>IFERROR(Transactions[[#This Row],[Net of Sale]]*Assumptions!$C$1,"-")</f>
        <v>14.4</v>
      </c>
      <c r="M572" s="31">
        <f>IFERROR(Transactions[[#This Row],[Net of Sale]]*(1+Assumptions!$C$1),"-")</f>
        <v>158.4</v>
      </c>
      <c r="N572" s="33" t="s">
        <v>188</v>
      </c>
      <c r="O572" s="35" t="s">
        <v>185</v>
      </c>
      <c r="P572" s="33" t="s">
        <v>191</v>
      </c>
      <c r="Q572" s="31">
        <f>IFERROR((VLOOKUP(Transactions[[#This Row],[Product/ Service Name]],Products[[Product/ Service Name]:[Unit Sales Price]],4,FALSE))*Transactions[[#This Row],[Quantity Sold]],"-")</f>
        <v>120</v>
      </c>
      <c r="R572" s="31">
        <f>IFERROR(Transactions[[#This Row],[Net of Sale]]-Transactions[[#This Row],[COGS]],"-")</f>
        <v>24</v>
      </c>
      <c r="S572" s="31">
        <f>IFERROR(Transactions[[#This Row],[COGS]]*Assumptions!$C$1,"-")</f>
        <v>12</v>
      </c>
      <c r="T572" s="31">
        <f>IFERROR(Transactions[[#This Row],[Output VAT(Liability)]]-Transactions[[#This Row],[Input VAT (Assets)]],"-")</f>
        <v>2.4000000000000004</v>
      </c>
    </row>
    <row r="573" spans="2:20" x14ac:dyDescent="0.3">
      <c r="B573" s="55">
        <v>45956</v>
      </c>
      <c r="C573" s="50">
        <f>MONTH(Transactions[[#This Row],[Date]])</f>
        <v>10</v>
      </c>
      <c r="D573" s="50" t="s">
        <v>216</v>
      </c>
      <c r="E573" s="50" t="s">
        <v>14</v>
      </c>
      <c r="F573" s="33" t="s">
        <v>100</v>
      </c>
      <c r="G573" s="33" t="s">
        <v>106</v>
      </c>
      <c r="H573" s="33" t="s">
        <v>170</v>
      </c>
      <c r="I573" s="33">
        <v>20</v>
      </c>
      <c r="J573" s="24">
        <f>IFERROR(VLOOKUP(Transactions[[#This Row],[Product/ Service Name]],Products[[Product/ Service Name]:[Unit Sales Price]],10,FALSE),"-")</f>
        <v>7.1999999999999993</v>
      </c>
      <c r="K573" s="27">
        <f>IFERROR(Transactions[[#This Row],[Unit Price]]*Transactions[[#This Row],[Quantity Sold]],"-")</f>
        <v>144</v>
      </c>
      <c r="L573" s="31">
        <f>IFERROR(Transactions[[#This Row],[Net of Sale]]*Assumptions!$C$1,"-")</f>
        <v>14.4</v>
      </c>
      <c r="M573" s="31">
        <f>IFERROR(Transactions[[#This Row],[Net of Sale]]*(1+Assumptions!$C$1),"-")</f>
        <v>158.4</v>
      </c>
      <c r="N573" s="33" t="s">
        <v>188</v>
      </c>
      <c r="O573" s="35" t="s">
        <v>177</v>
      </c>
      <c r="P573" s="33" t="s">
        <v>191</v>
      </c>
      <c r="Q573" s="31">
        <f>IFERROR((VLOOKUP(Transactions[[#This Row],[Product/ Service Name]],Products[[Product/ Service Name]:[Unit Sales Price]],4,FALSE))*Transactions[[#This Row],[Quantity Sold]],"-")</f>
        <v>120</v>
      </c>
      <c r="R573" s="31">
        <f>IFERROR(Transactions[[#This Row],[Net of Sale]]-Transactions[[#This Row],[COGS]],"-")</f>
        <v>24</v>
      </c>
      <c r="S573" s="31">
        <f>IFERROR(Transactions[[#This Row],[COGS]]*Assumptions!$C$1,"-")</f>
        <v>12</v>
      </c>
      <c r="T573" s="31">
        <f>IFERROR(Transactions[[#This Row],[Output VAT(Liability)]]-Transactions[[#This Row],[Input VAT (Assets)]],"-")</f>
        <v>2.4000000000000004</v>
      </c>
    </row>
    <row r="574" spans="2:20" x14ac:dyDescent="0.3">
      <c r="B574" s="55">
        <v>45956</v>
      </c>
      <c r="C574" s="50">
        <f>MONTH(Transactions[[#This Row],[Date]])</f>
        <v>10</v>
      </c>
      <c r="D574" s="50" t="s">
        <v>216</v>
      </c>
      <c r="E574" s="50" t="s">
        <v>14</v>
      </c>
      <c r="F574" s="33" t="s">
        <v>101</v>
      </c>
      <c r="G574" s="33" t="s">
        <v>106</v>
      </c>
      <c r="H574" s="33" t="s">
        <v>171</v>
      </c>
      <c r="I574" s="33">
        <v>20</v>
      </c>
      <c r="J574" s="24">
        <f>IFERROR(VLOOKUP(Transactions[[#This Row],[Product/ Service Name]],Products[[Product/ Service Name]:[Unit Sales Price]],10,FALSE),"-")</f>
        <v>7.1999999999999993</v>
      </c>
      <c r="K574" s="27">
        <f>IFERROR(Transactions[[#This Row],[Unit Price]]*Transactions[[#This Row],[Quantity Sold]],"-")</f>
        <v>144</v>
      </c>
      <c r="L574" s="31">
        <f>IFERROR(Transactions[[#This Row],[Net of Sale]]*Assumptions!$C$1,"-")</f>
        <v>14.4</v>
      </c>
      <c r="M574" s="31">
        <f>IFERROR(Transactions[[#This Row],[Net of Sale]]*(1+Assumptions!$C$1),"-")</f>
        <v>158.4</v>
      </c>
      <c r="N574" s="33" t="s">
        <v>190</v>
      </c>
      <c r="O574" s="35" t="s">
        <v>179</v>
      </c>
      <c r="P574" s="33" t="s">
        <v>192</v>
      </c>
      <c r="Q574" s="31">
        <f>IFERROR((VLOOKUP(Transactions[[#This Row],[Product/ Service Name]],Products[[Product/ Service Name]:[Unit Sales Price]],4,FALSE))*Transactions[[#This Row],[Quantity Sold]],"-")</f>
        <v>120</v>
      </c>
      <c r="R574" s="31">
        <f>IFERROR(Transactions[[#This Row],[Net of Sale]]-Transactions[[#This Row],[COGS]],"-")</f>
        <v>24</v>
      </c>
      <c r="S574" s="31">
        <f>IFERROR(Transactions[[#This Row],[COGS]]*Assumptions!$C$1,"-")</f>
        <v>12</v>
      </c>
      <c r="T574" s="31">
        <f>IFERROR(Transactions[[#This Row],[Output VAT(Liability)]]-Transactions[[#This Row],[Input VAT (Assets)]],"-")</f>
        <v>2.4000000000000004</v>
      </c>
    </row>
    <row r="575" spans="2:20" x14ac:dyDescent="0.3">
      <c r="B575" s="55">
        <v>45957</v>
      </c>
      <c r="C575" s="50">
        <f>MONTH(Transactions[[#This Row],[Date]])</f>
        <v>10</v>
      </c>
      <c r="D575" s="50" t="s">
        <v>216</v>
      </c>
      <c r="E575" s="50" t="s">
        <v>14</v>
      </c>
      <c r="F575" s="33" t="s">
        <v>102</v>
      </c>
      <c r="G575" s="33" t="s">
        <v>106</v>
      </c>
      <c r="H575" s="33" t="s">
        <v>172</v>
      </c>
      <c r="I575" s="33">
        <v>20</v>
      </c>
      <c r="J575" s="24">
        <f>IFERROR(VLOOKUP(Transactions[[#This Row],[Product/ Service Name]],Products[[Product/ Service Name]:[Unit Sales Price]],10,FALSE),"-")</f>
        <v>6</v>
      </c>
      <c r="K575" s="27">
        <f>IFERROR(Transactions[[#This Row],[Unit Price]]*Transactions[[#This Row],[Quantity Sold]],"-")</f>
        <v>120</v>
      </c>
      <c r="L575" s="31">
        <f>IFERROR(Transactions[[#This Row],[Net of Sale]]*Assumptions!$C$1,"-")</f>
        <v>12</v>
      </c>
      <c r="M575" s="31">
        <f>IFERROR(Transactions[[#This Row],[Net of Sale]]*(1+Assumptions!$C$1),"-")</f>
        <v>132</v>
      </c>
      <c r="N575" s="33" t="s">
        <v>190</v>
      </c>
      <c r="O575" s="35" t="s">
        <v>180</v>
      </c>
      <c r="P575" s="33" t="s">
        <v>192</v>
      </c>
      <c r="Q575" s="31">
        <f>IFERROR((VLOOKUP(Transactions[[#This Row],[Product/ Service Name]],Products[[Product/ Service Name]:[Unit Sales Price]],4,FALSE))*Transactions[[#This Row],[Quantity Sold]],"-")</f>
        <v>100</v>
      </c>
      <c r="R575" s="31">
        <f>IFERROR(Transactions[[#This Row],[Net of Sale]]-Transactions[[#This Row],[COGS]],"-")</f>
        <v>20</v>
      </c>
      <c r="S575" s="31">
        <f>IFERROR(Transactions[[#This Row],[COGS]]*Assumptions!$C$1,"-")</f>
        <v>10</v>
      </c>
      <c r="T575" s="31">
        <f>IFERROR(Transactions[[#This Row],[Output VAT(Liability)]]-Transactions[[#This Row],[Input VAT (Assets)]],"-")</f>
        <v>2</v>
      </c>
    </row>
    <row r="576" spans="2:20" x14ac:dyDescent="0.3">
      <c r="B576" s="55">
        <v>45957</v>
      </c>
      <c r="C576" s="50">
        <f>MONTH(Transactions[[#This Row],[Date]])</f>
        <v>10</v>
      </c>
      <c r="D576" s="50" t="s">
        <v>216</v>
      </c>
      <c r="E576" s="50" t="s">
        <v>14</v>
      </c>
      <c r="F576" s="33" t="s">
        <v>103</v>
      </c>
      <c r="G576" s="33" t="s">
        <v>106</v>
      </c>
      <c r="H576" s="33" t="s">
        <v>167</v>
      </c>
      <c r="I576" s="33">
        <v>20</v>
      </c>
      <c r="J576" s="24">
        <f>IFERROR(VLOOKUP(Transactions[[#This Row],[Product/ Service Name]],Products[[Product/ Service Name]:[Unit Sales Price]],10,FALSE),"-")</f>
        <v>6</v>
      </c>
      <c r="K576" s="27">
        <f>IFERROR(Transactions[[#This Row],[Unit Price]]*Transactions[[#This Row],[Quantity Sold]],"-")</f>
        <v>120</v>
      </c>
      <c r="L576" s="31">
        <f>IFERROR(Transactions[[#This Row],[Net of Sale]]*Assumptions!$C$1,"-")</f>
        <v>12</v>
      </c>
      <c r="M576" s="31">
        <f>IFERROR(Transactions[[#This Row],[Net of Sale]]*(1+Assumptions!$C$1),"-")</f>
        <v>132</v>
      </c>
      <c r="N576" s="33" t="s">
        <v>190</v>
      </c>
      <c r="O576" s="35" t="s">
        <v>185</v>
      </c>
      <c r="P576" s="33" t="s">
        <v>191</v>
      </c>
      <c r="Q576" s="31">
        <f>IFERROR((VLOOKUP(Transactions[[#This Row],[Product/ Service Name]],Products[[Product/ Service Name]:[Unit Sales Price]],4,FALSE))*Transactions[[#This Row],[Quantity Sold]],"-")</f>
        <v>100</v>
      </c>
      <c r="R576" s="31">
        <f>IFERROR(Transactions[[#This Row],[Net of Sale]]-Transactions[[#This Row],[COGS]],"-")</f>
        <v>20</v>
      </c>
      <c r="S576" s="31">
        <f>IFERROR(Transactions[[#This Row],[COGS]]*Assumptions!$C$1,"-")</f>
        <v>10</v>
      </c>
      <c r="T576" s="31">
        <f>IFERROR(Transactions[[#This Row],[Output VAT(Liability)]]-Transactions[[#This Row],[Input VAT (Assets)]],"-")</f>
        <v>2</v>
      </c>
    </row>
    <row r="577" spans="2:20" x14ac:dyDescent="0.3">
      <c r="B577" s="55">
        <v>45957</v>
      </c>
      <c r="C577" s="50">
        <f>MONTH(Transactions[[#This Row],[Date]])</f>
        <v>10</v>
      </c>
      <c r="D577" s="50" t="s">
        <v>216</v>
      </c>
      <c r="E577" s="50" t="s">
        <v>14</v>
      </c>
      <c r="F577" s="33" t="s">
        <v>104</v>
      </c>
      <c r="G577" s="33" t="s">
        <v>106</v>
      </c>
      <c r="H577" s="33" t="s">
        <v>168</v>
      </c>
      <c r="I577" s="33">
        <v>20</v>
      </c>
      <c r="J577" s="24">
        <f>IFERROR(VLOOKUP(Transactions[[#This Row],[Product/ Service Name]],Products[[Product/ Service Name]:[Unit Sales Price]],10,FALSE),"-")</f>
        <v>6</v>
      </c>
      <c r="K577" s="27">
        <f>IFERROR(Transactions[[#This Row],[Unit Price]]*Transactions[[#This Row],[Quantity Sold]],"-")</f>
        <v>120</v>
      </c>
      <c r="L577" s="31">
        <f>IFERROR(Transactions[[#This Row],[Net of Sale]]*Assumptions!$C$1,"-")</f>
        <v>12</v>
      </c>
      <c r="M577" s="31">
        <f>IFERROR(Transactions[[#This Row],[Net of Sale]]*(1+Assumptions!$C$1),"-")</f>
        <v>132</v>
      </c>
      <c r="N577" s="33" t="s">
        <v>190</v>
      </c>
      <c r="O577" s="35" t="s">
        <v>185</v>
      </c>
      <c r="P577" s="33" t="s">
        <v>191</v>
      </c>
      <c r="Q577" s="31">
        <f>IFERROR((VLOOKUP(Transactions[[#This Row],[Product/ Service Name]],Products[[Product/ Service Name]:[Unit Sales Price]],4,FALSE))*Transactions[[#This Row],[Quantity Sold]],"-")</f>
        <v>100</v>
      </c>
      <c r="R577" s="31">
        <f>IFERROR(Transactions[[#This Row],[Net of Sale]]-Transactions[[#This Row],[COGS]],"-")</f>
        <v>20</v>
      </c>
      <c r="S577" s="31">
        <f>IFERROR(Transactions[[#This Row],[COGS]]*Assumptions!$C$1,"-")</f>
        <v>10</v>
      </c>
      <c r="T577" s="31">
        <f>IFERROR(Transactions[[#This Row],[Output VAT(Liability)]]-Transactions[[#This Row],[Input VAT (Assets)]],"-")</f>
        <v>2</v>
      </c>
    </row>
    <row r="578" spans="2:20" x14ac:dyDescent="0.3">
      <c r="B578" s="55">
        <v>45957</v>
      </c>
      <c r="C578" s="50">
        <f>MONTH(Transactions[[#This Row],[Date]])</f>
        <v>10</v>
      </c>
      <c r="D578" s="50" t="s">
        <v>216</v>
      </c>
      <c r="E578" s="50" t="s">
        <v>14</v>
      </c>
      <c r="F578" s="33" t="s">
        <v>51</v>
      </c>
      <c r="G578" s="33" t="s">
        <v>106</v>
      </c>
      <c r="H578" s="33" t="s">
        <v>169</v>
      </c>
      <c r="I578" s="33">
        <v>20</v>
      </c>
      <c r="J578" s="24">
        <f>IFERROR(VLOOKUP(Transactions[[#This Row],[Product/ Service Name]],Products[[Product/ Service Name]:[Unit Sales Price]],10,FALSE),"-")</f>
        <v>9.6</v>
      </c>
      <c r="K578" s="27">
        <f>IFERROR(Transactions[[#This Row],[Unit Price]]*Transactions[[#This Row],[Quantity Sold]],"-")</f>
        <v>192</v>
      </c>
      <c r="L578" s="31">
        <f>IFERROR(Transactions[[#This Row],[Net of Sale]]*Assumptions!$C$1,"-")</f>
        <v>19.200000000000003</v>
      </c>
      <c r="M578" s="31">
        <f>IFERROR(Transactions[[#This Row],[Net of Sale]]*(1+Assumptions!$C$1),"-")</f>
        <v>211.20000000000002</v>
      </c>
      <c r="N578" s="33" t="s">
        <v>190</v>
      </c>
      <c r="O578" s="35" t="s">
        <v>181</v>
      </c>
      <c r="P578" s="33" t="s">
        <v>191</v>
      </c>
      <c r="Q578" s="31">
        <f>IFERROR((VLOOKUP(Transactions[[#This Row],[Product/ Service Name]],Products[[Product/ Service Name]:[Unit Sales Price]],4,FALSE))*Transactions[[#This Row],[Quantity Sold]],"-")</f>
        <v>160</v>
      </c>
      <c r="R578" s="31">
        <f>IFERROR(Transactions[[#This Row],[Net of Sale]]-Transactions[[#This Row],[COGS]],"-")</f>
        <v>32</v>
      </c>
      <c r="S578" s="31">
        <f>IFERROR(Transactions[[#This Row],[COGS]]*Assumptions!$C$1,"-")</f>
        <v>16</v>
      </c>
      <c r="T578" s="31">
        <f>IFERROR(Transactions[[#This Row],[Output VAT(Liability)]]-Transactions[[#This Row],[Input VAT (Assets)]],"-")</f>
        <v>3.2000000000000028</v>
      </c>
    </row>
    <row r="579" spans="2:20" x14ac:dyDescent="0.3">
      <c r="B579" s="55">
        <v>45960</v>
      </c>
      <c r="C579" s="50">
        <f>MONTH(Transactions[[#This Row],[Date]])</f>
        <v>10</v>
      </c>
      <c r="D579" s="50" t="s">
        <v>216</v>
      </c>
      <c r="E579" s="50" t="s">
        <v>14</v>
      </c>
      <c r="F579" s="33" t="s">
        <v>52</v>
      </c>
      <c r="G579" s="33" t="s">
        <v>106</v>
      </c>
      <c r="H579" s="33" t="s">
        <v>170</v>
      </c>
      <c r="I579" s="33">
        <v>20</v>
      </c>
      <c r="J579" s="24">
        <f>IFERROR(VLOOKUP(Transactions[[#This Row],[Product/ Service Name]],Products[[Product/ Service Name]:[Unit Sales Price]],10,FALSE),"-")</f>
        <v>10.799999999999999</v>
      </c>
      <c r="K579" s="27">
        <f>IFERROR(Transactions[[#This Row],[Unit Price]]*Transactions[[#This Row],[Quantity Sold]],"-")</f>
        <v>215.99999999999997</v>
      </c>
      <c r="L579" s="31">
        <f>IFERROR(Transactions[[#This Row],[Net of Sale]]*Assumptions!$C$1,"-")</f>
        <v>21.599999999999998</v>
      </c>
      <c r="M579" s="31">
        <f>IFERROR(Transactions[[#This Row],[Net of Sale]]*(1+Assumptions!$C$1),"-")</f>
        <v>237.6</v>
      </c>
      <c r="N579" s="33" t="s">
        <v>190</v>
      </c>
      <c r="O579" s="35" t="s">
        <v>182</v>
      </c>
      <c r="P579" s="33" t="s">
        <v>191</v>
      </c>
      <c r="Q579" s="31">
        <f>IFERROR((VLOOKUP(Transactions[[#This Row],[Product/ Service Name]],Products[[Product/ Service Name]:[Unit Sales Price]],4,FALSE))*Transactions[[#This Row],[Quantity Sold]],"-")</f>
        <v>180</v>
      </c>
      <c r="R579" s="31">
        <f>IFERROR(Transactions[[#This Row],[Net of Sale]]-Transactions[[#This Row],[COGS]],"-")</f>
        <v>35.999999999999972</v>
      </c>
      <c r="S579" s="31">
        <f>IFERROR(Transactions[[#This Row],[COGS]]*Assumptions!$C$1,"-")</f>
        <v>18</v>
      </c>
      <c r="T579" s="31">
        <f>IFERROR(Transactions[[#This Row],[Output VAT(Liability)]]-Transactions[[#This Row],[Input VAT (Assets)]],"-")</f>
        <v>3.5999999999999979</v>
      </c>
    </row>
    <row r="580" spans="2:20" x14ac:dyDescent="0.3">
      <c r="B580" s="55">
        <v>45960</v>
      </c>
      <c r="C580" s="50">
        <f>MONTH(Transactions[[#This Row],[Date]])</f>
        <v>10</v>
      </c>
      <c r="D580" s="50" t="s">
        <v>216</v>
      </c>
      <c r="E580" s="50" t="s">
        <v>14</v>
      </c>
      <c r="F580" s="33" t="s">
        <v>53</v>
      </c>
      <c r="G580" s="33" t="s">
        <v>106</v>
      </c>
      <c r="H580" s="33" t="s">
        <v>171</v>
      </c>
      <c r="I580" s="33">
        <v>20</v>
      </c>
      <c r="J580" s="24">
        <f>IFERROR(VLOOKUP(Transactions[[#This Row],[Product/ Service Name]],Products[[Product/ Service Name]:[Unit Sales Price]],10,FALSE),"-")</f>
        <v>18</v>
      </c>
      <c r="K580" s="27">
        <f>IFERROR(Transactions[[#This Row],[Unit Price]]*Transactions[[#This Row],[Quantity Sold]],"-")</f>
        <v>360</v>
      </c>
      <c r="L580" s="31">
        <f>IFERROR(Transactions[[#This Row],[Net of Sale]]*Assumptions!$C$1,"-")</f>
        <v>36</v>
      </c>
      <c r="M580" s="31">
        <f>IFERROR(Transactions[[#This Row],[Net of Sale]]*(1+Assumptions!$C$1),"-")</f>
        <v>396.00000000000006</v>
      </c>
      <c r="N580" s="33" t="s">
        <v>189</v>
      </c>
      <c r="O580" s="35" t="s">
        <v>184</v>
      </c>
      <c r="P580" s="33" t="s">
        <v>191</v>
      </c>
      <c r="Q580" s="31">
        <f>IFERROR((VLOOKUP(Transactions[[#This Row],[Product/ Service Name]],Products[[Product/ Service Name]:[Unit Sales Price]],4,FALSE))*Transactions[[#This Row],[Quantity Sold]],"-")</f>
        <v>300</v>
      </c>
      <c r="R580" s="31">
        <f>IFERROR(Transactions[[#This Row],[Net of Sale]]-Transactions[[#This Row],[COGS]],"-")</f>
        <v>60</v>
      </c>
      <c r="S580" s="31">
        <f>IFERROR(Transactions[[#This Row],[COGS]]*Assumptions!$C$1,"-")</f>
        <v>30</v>
      </c>
      <c r="T580" s="31">
        <f>IFERROR(Transactions[[#This Row],[Output VAT(Liability)]]-Transactions[[#This Row],[Input VAT (Assets)]],"-")</f>
        <v>6</v>
      </c>
    </row>
    <row r="581" spans="2:20" x14ac:dyDescent="0.3">
      <c r="B581" s="55">
        <v>45960</v>
      </c>
      <c r="C581" s="50">
        <f>MONTH(Transactions[[#This Row],[Date]])</f>
        <v>10</v>
      </c>
      <c r="D581" s="50" t="s">
        <v>216</v>
      </c>
      <c r="E581" s="50" t="s">
        <v>14</v>
      </c>
      <c r="F581" s="33" t="s">
        <v>54</v>
      </c>
      <c r="G581" s="33" t="s">
        <v>106</v>
      </c>
      <c r="H581" s="33" t="s">
        <v>172</v>
      </c>
      <c r="I581" s="33">
        <v>20</v>
      </c>
      <c r="J581" s="24">
        <f>IFERROR(VLOOKUP(Transactions[[#This Row],[Product/ Service Name]],Products[[Product/ Service Name]:[Unit Sales Price]],10,FALSE),"-")</f>
        <v>36</v>
      </c>
      <c r="K581" s="27">
        <f>IFERROR(Transactions[[#This Row],[Unit Price]]*Transactions[[#This Row],[Quantity Sold]],"-")</f>
        <v>720</v>
      </c>
      <c r="L581" s="31">
        <f>IFERROR(Transactions[[#This Row],[Net of Sale]]*Assumptions!$C$1,"-")</f>
        <v>72</v>
      </c>
      <c r="M581" s="31">
        <f>IFERROR(Transactions[[#This Row],[Net of Sale]]*(1+Assumptions!$C$1),"-")</f>
        <v>792.00000000000011</v>
      </c>
      <c r="N581" s="33" t="s">
        <v>190</v>
      </c>
      <c r="O581" s="35" t="s">
        <v>183</v>
      </c>
      <c r="P581" s="33" t="s">
        <v>192</v>
      </c>
      <c r="Q581" s="31">
        <f>IFERROR((VLOOKUP(Transactions[[#This Row],[Product/ Service Name]],Products[[Product/ Service Name]:[Unit Sales Price]],4,FALSE))*Transactions[[#This Row],[Quantity Sold]],"-")</f>
        <v>600</v>
      </c>
      <c r="R581" s="31">
        <f>IFERROR(Transactions[[#This Row],[Net of Sale]]-Transactions[[#This Row],[COGS]],"-")</f>
        <v>120</v>
      </c>
      <c r="S581" s="31">
        <f>IFERROR(Transactions[[#This Row],[COGS]]*Assumptions!$C$1,"-")</f>
        <v>60</v>
      </c>
      <c r="T581" s="31">
        <f>IFERROR(Transactions[[#This Row],[Output VAT(Liability)]]-Transactions[[#This Row],[Input VAT (Assets)]],"-")</f>
        <v>12</v>
      </c>
    </row>
    <row r="582" spans="2:20" x14ac:dyDescent="0.3">
      <c r="B582" s="55">
        <v>45960</v>
      </c>
      <c r="C582" s="50">
        <f>MONTH(Transactions[[#This Row],[Date]])</f>
        <v>10</v>
      </c>
      <c r="D582" s="50" t="s">
        <v>216</v>
      </c>
      <c r="E582" s="50" t="s">
        <v>14</v>
      </c>
      <c r="F582" s="33" t="s">
        <v>55</v>
      </c>
      <c r="G582" s="33" t="s">
        <v>106</v>
      </c>
      <c r="H582" s="33" t="s">
        <v>167</v>
      </c>
      <c r="I582" s="33">
        <v>20</v>
      </c>
      <c r="J582" s="24">
        <f>IFERROR(VLOOKUP(Transactions[[#This Row],[Product/ Service Name]],Products[[Product/ Service Name]:[Unit Sales Price]],10,FALSE),"-")</f>
        <v>16.8</v>
      </c>
      <c r="K582" s="27">
        <f>IFERROR(Transactions[[#This Row],[Unit Price]]*Transactions[[#This Row],[Quantity Sold]],"-")</f>
        <v>336</v>
      </c>
      <c r="L582" s="31">
        <f>IFERROR(Transactions[[#This Row],[Net of Sale]]*Assumptions!$C$1,"-")</f>
        <v>33.6</v>
      </c>
      <c r="M582" s="31">
        <f>IFERROR(Transactions[[#This Row],[Net of Sale]]*(1+Assumptions!$C$1),"-")</f>
        <v>369.6</v>
      </c>
      <c r="N582" s="33" t="s">
        <v>186</v>
      </c>
      <c r="O582" s="35" t="s">
        <v>185</v>
      </c>
      <c r="P582" s="33" t="s">
        <v>192</v>
      </c>
      <c r="Q582" s="31">
        <f>IFERROR((VLOOKUP(Transactions[[#This Row],[Product/ Service Name]],Products[[Product/ Service Name]:[Unit Sales Price]],4,FALSE))*Transactions[[#This Row],[Quantity Sold]],"-")</f>
        <v>280</v>
      </c>
      <c r="R582" s="31">
        <f>IFERROR(Transactions[[#This Row],[Net of Sale]]-Transactions[[#This Row],[COGS]],"-")</f>
        <v>56</v>
      </c>
      <c r="S582" s="31">
        <f>IFERROR(Transactions[[#This Row],[COGS]]*Assumptions!$C$1,"-")</f>
        <v>28</v>
      </c>
      <c r="T582" s="31">
        <f>IFERROR(Transactions[[#This Row],[Output VAT(Liability)]]-Transactions[[#This Row],[Input VAT (Assets)]],"-")</f>
        <v>5.6000000000000014</v>
      </c>
    </row>
    <row r="583" spans="2:20" x14ac:dyDescent="0.3">
      <c r="B583" s="55">
        <v>45961</v>
      </c>
      <c r="C583" s="50">
        <f>MONTH(Transactions[[#This Row],[Date]])</f>
        <v>10</v>
      </c>
      <c r="D583" s="50" t="s">
        <v>216</v>
      </c>
      <c r="E583" s="50" t="s">
        <v>14</v>
      </c>
      <c r="F583" s="33" t="s">
        <v>56</v>
      </c>
      <c r="G583" s="33" t="s">
        <v>106</v>
      </c>
      <c r="H583" s="33" t="s">
        <v>168</v>
      </c>
      <c r="I583" s="33">
        <v>20</v>
      </c>
      <c r="J583" s="24">
        <f>IFERROR(VLOOKUP(Transactions[[#This Row],[Product/ Service Name]],Products[[Product/ Service Name]:[Unit Sales Price]],10,FALSE),"-")</f>
        <v>72</v>
      </c>
      <c r="K583" s="27">
        <f>IFERROR(Transactions[[#This Row],[Unit Price]]*Transactions[[#This Row],[Quantity Sold]],"-")</f>
        <v>1440</v>
      </c>
      <c r="L583" s="31">
        <f>IFERROR(Transactions[[#This Row],[Net of Sale]]*Assumptions!$C$1,"-")</f>
        <v>144</v>
      </c>
      <c r="M583" s="31">
        <f>IFERROR(Transactions[[#This Row],[Net of Sale]]*(1+Assumptions!$C$1),"-")</f>
        <v>1584.0000000000002</v>
      </c>
      <c r="N583" s="33" t="s">
        <v>186</v>
      </c>
      <c r="O583" s="35" t="s">
        <v>181</v>
      </c>
      <c r="P583" s="33" t="s">
        <v>191</v>
      </c>
      <c r="Q583" s="31">
        <f>IFERROR((VLOOKUP(Transactions[[#This Row],[Product/ Service Name]],Products[[Product/ Service Name]:[Unit Sales Price]],4,FALSE))*Transactions[[#This Row],[Quantity Sold]],"-")</f>
        <v>1200</v>
      </c>
      <c r="R583" s="31">
        <f>IFERROR(Transactions[[#This Row],[Net of Sale]]-Transactions[[#This Row],[COGS]],"-")</f>
        <v>240</v>
      </c>
      <c r="S583" s="31">
        <f>IFERROR(Transactions[[#This Row],[COGS]]*Assumptions!$C$1,"-")</f>
        <v>120</v>
      </c>
      <c r="T583" s="31">
        <f>IFERROR(Transactions[[#This Row],[Output VAT(Liability)]]-Transactions[[#This Row],[Input VAT (Assets)]],"-")</f>
        <v>24</v>
      </c>
    </row>
    <row r="584" spans="2:20" x14ac:dyDescent="0.3">
      <c r="B584" s="55">
        <v>45962</v>
      </c>
      <c r="C584" s="50">
        <f>MONTH(Transactions[[#This Row],[Date]])</f>
        <v>11</v>
      </c>
      <c r="D584" s="50" t="s">
        <v>216</v>
      </c>
      <c r="E584" s="50" t="s">
        <v>14</v>
      </c>
      <c r="F584" s="33" t="s">
        <v>57</v>
      </c>
      <c r="G584" s="33" t="s">
        <v>106</v>
      </c>
      <c r="H584" s="33" t="s">
        <v>169</v>
      </c>
      <c r="I584" s="33">
        <v>20</v>
      </c>
      <c r="J584" s="24">
        <f>IFERROR(VLOOKUP(Transactions[[#This Row],[Product/ Service Name]],Products[[Product/ Service Name]:[Unit Sales Price]],10,FALSE),"-")</f>
        <v>15.6</v>
      </c>
      <c r="K584" s="27">
        <f>IFERROR(Transactions[[#This Row],[Unit Price]]*Transactions[[#This Row],[Quantity Sold]],"-")</f>
        <v>312</v>
      </c>
      <c r="L584" s="31">
        <f>IFERROR(Transactions[[#This Row],[Net of Sale]]*Assumptions!$C$1,"-")</f>
        <v>31.200000000000003</v>
      </c>
      <c r="M584" s="31">
        <f>IFERROR(Transactions[[#This Row],[Net of Sale]]*(1+Assumptions!$C$1),"-")</f>
        <v>343.20000000000005</v>
      </c>
      <c r="N584" s="33" t="s">
        <v>186</v>
      </c>
      <c r="O584" s="35" t="s">
        <v>183</v>
      </c>
      <c r="P584" s="33" t="s">
        <v>191</v>
      </c>
      <c r="Q584" s="31">
        <f>IFERROR((VLOOKUP(Transactions[[#This Row],[Product/ Service Name]],Products[[Product/ Service Name]:[Unit Sales Price]],4,FALSE))*Transactions[[#This Row],[Quantity Sold]],"-")</f>
        <v>260</v>
      </c>
      <c r="R584" s="31">
        <f>IFERROR(Transactions[[#This Row],[Net of Sale]]-Transactions[[#This Row],[COGS]],"-")</f>
        <v>52</v>
      </c>
      <c r="S584" s="31">
        <f>IFERROR(Transactions[[#This Row],[COGS]]*Assumptions!$C$1,"-")</f>
        <v>26</v>
      </c>
      <c r="T584" s="31">
        <f>IFERROR(Transactions[[#This Row],[Output VAT(Liability)]]-Transactions[[#This Row],[Input VAT (Assets)]],"-")</f>
        <v>5.2000000000000028</v>
      </c>
    </row>
    <row r="585" spans="2:20" x14ac:dyDescent="0.3">
      <c r="B585" s="55">
        <v>45962</v>
      </c>
      <c r="C585" s="50">
        <f>MONTH(Transactions[[#This Row],[Date]])</f>
        <v>11</v>
      </c>
      <c r="D585" s="50" t="s">
        <v>216</v>
      </c>
      <c r="E585" s="50" t="s">
        <v>14</v>
      </c>
      <c r="F585" s="33" t="s">
        <v>58</v>
      </c>
      <c r="G585" s="33" t="s">
        <v>106</v>
      </c>
      <c r="H585" s="33" t="s">
        <v>170</v>
      </c>
      <c r="I585" s="33">
        <v>20</v>
      </c>
      <c r="J585" s="24">
        <f>IFERROR(VLOOKUP(Transactions[[#This Row],[Product/ Service Name]],Products[[Product/ Service Name]:[Unit Sales Price]],10,FALSE),"-")</f>
        <v>48</v>
      </c>
      <c r="K585" s="27">
        <f>IFERROR(Transactions[[#This Row],[Unit Price]]*Transactions[[#This Row],[Quantity Sold]],"-")</f>
        <v>960</v>
      </c>
      <c r="L585" s="31">
        <f>IFERROR(Transactions[[#This Row],[Net of Sale]]*Assumptions!$C$1,"-")</f>
        <v>96</v>
      </c>
      <c r="M585" s="31">
        <f>IFERROR(Transactions[[#This Row],[Net of Sale]]*(1+Assumptions!$C$1),"-")</f>
        <v>1056</v>
      </c>
      <c r="N585" s="33" t="s">
        <v>187</v>
      </c>
      <c r="O585" s="35" t="s">
        <v>177</v>
      </c>
      <c r="P585" s="33" t="s">
        <v>191</v>
      </c>
      <c r="Q585" s="31">
        <f>IFERROR((VLOOKUP(Transactions[[#This Row],[Product/ Service Name]],Products[[Product/ Service Name]:[Unit Sales Price]],4,FALSE))*Transactions[[#This Row],[Quantity Sold]],"-")</f>
        <v>800</v>
      </c>
      <c r="R585" s="31">
        <f>IFERROR(Transactions[[#This Row],[Net of Sale]]-Transactions[[#This Row],[COGS]],"-")</f>
        <v>160</v>
      </c>
      <c r="S585" s="31">
        <f>IFERROR(Transactions[[#This Row],[COGS]]*Assumptions!$C$1,"-")</f>
        <v>80</v>
      </c>
      <c r="T585" s="31">
        <f>IFERROR(Transactions[[#This Row],[Output VAT(Liability)]]-Transactions[[#This Row],[Input VAT (Assets)]],"-")</f>
        <v>16</v>
      </c>
    </row>
    <row r="586" spans="2:20" x14ac:dyDescent="0.3">
      <c r="B586" s="55">
        <v>45962</v>
      </c>
      <c r="C586" s="50">
        <f>MONTH(Transactions[[#This Row],[Date]])</f>
        <v>11</v>
      </c>
      <c r="D586" s="50" t="s">
        <v>216</v>
      </c>
      <c r="E586" s="50" t="s">
        <v>14</v>
      </c>
      <c r="F586" s="33" t="s">
        <v>59</v>
      </c>
      <c r="G586" s="33" t="s">
        <v>106</v>
      </c>
      <c r="H586" s="33" t="s">
        <v>171</v>
      </c>
      <c r="I586" s="33">
        <v>20</v>
      </c>
      <c r="J586" s="24">
        <f>IFERROR(VLOOKUP(Transactions[[#This Row],[Product/ Service Name]],Products[[Product/ Service Name]:[Unit Sales Price]],10,FALSE),"-")</f>
        <v>18</v>
      </c>
      <c r="K586" s="27">
        <f>IFERROR(Transactions[[#This Row],[Unit Price]]*Transactions[[#This Row],[Quantity Sold]],"-")</f>
        <v>360</v>
      </c>
      <c r="L586" s="31">
        <f>IFERROR(Transactions[[#This Row],[Net of Sale]]*Assumptions!$C$1,"-")</f>
        <v>36</v>
      </c>
      <c r="M586" s="31">
        <f>IFERROR(Transactions[[#This Row],[Net of Sale]]*(1+Assumptions!$C$1),"-")</f>
        <v>396.00000000000006</v>
      </c>
      <c r="N586" s="33" t="s">
        <v>187</v>
      </c>
      <c r="O586" s="35" t="s">
        <v>184</v>
      </c>
      <c r="P586" s="33" t="s">
        <v>191</v>
      </c>
      <c r="Q586" s="31">
        <f>IFERROR((VLOOKUP(Transactions[[#This Row],[Product/ Service Name]],Products[[Product/ Service Name]:[Unit Sales Price]],4,FALSE))*Transactions[[#This Row],[Quantity Sold]],"-")</f>
        <v>300</v>
      </c>
      <c r="R586" s="31">
        <f>IFERROR(Transactions[[#This Row],[Net of Sale]]-Transactions[[#This Row],[COGS]],"-")</f>
        <v>60</v>
      </c>
      <c r="S586" s="31">
        <f>IFERROR(Transactions[[#This Row],[COGS]]*Assumptions!$C$1,"-")</f>
        <v>30</v>
      </c>
      <c r="T586" s="31">
        <f>IFERROR(Transactions[[#This Row],[Output VAT(Liability)]]-Transactions[[#This Row],[Input VAT (Assets)]],"-")</f>
        <v>6</v>
      </c>
    </row>
    <row r="587" spans="2:20" x14ac:dyDescent="0.3">
      <c r="B587" s="55">
        <v>45962</v>
      </c>
      <c r="C587" s="50">
        <f>MONTH(Transactions[[#This Row],[Date]])</f>
        <v>11</v>
      </c>
      <c r="D587" s="50" t="s">
        <v>216</v>
      </c>
      <c r="E587" s="50" t="s">
        <v>14</v>
      </c>
      <c r="F587" s="33" t="s">
        <v>60</v>
      </c>
      <c r="G587" s="33" t="s">
        <v>106</v>
      </c>
      <c r="H587" s="33" t="s">
        <v>172</v>
      </c>
      <c r="I587" s="33">
        <v>20</v>
      </c>
      <c r="J587" s="24">
        <f>IFERROR(VLOOKUP(Transactions[[#This Row],[Product/ Service Name]],Products[[Product/ Service Name]:[Unit Sales Price]],10,FALSE),"-")</f>
        <v>72</v>
      </c>
      <c r="K587" s="27">
        <f>IFERROR(Transactions[[#This Row],[Unit Price]]*Transactions[[#This Row],[Quantity Sold]],"-")</f>
        <v>1440</v>
      </c>
      <c r="L587" s="31">
        <f>IFERROR(Transactions[[#This Row],[Net of Sale]]*Assumptions!$C$1,"-")</f>
        <v>144</v>
      </c>
      <c r="M587" s="31">
        <f>IFERROR(Transactions[[#This Row],[Net of Sale]]*(1+Assumptions!$C$1),"-")</f>
        <v>1584.0000000000002</v>
      </c>
      <c r="N587" s="33" t="s">
        <v>188</v>
      </c>
      <c r="O587" s="35" t="s">
        <v>178</v>
      </c>
      <c r="P587" s="33" t="s">
        <v>191</v>
      </c>
      <c r="Q587" s="31">
        <f>IFERROR((VLOOKUP(Transactions[[#This Row],[Product/ Service Name]],Products[[Product/ Service Name]:[Unit Sales Price]],4,FALSE))*Transactions[[#This Row],[Quantity Sold]],"-")</f>
        <v>1200</v>
      </c>
      <c r="R587" s="31">
        <f>IFERROR(Transactions[[#This Row],[Net of Sale]]-Transactions[[#This Row],[COGS]],"-")</f>
        <v>240</v>
      </c>
      <c r="S587" s="31">
        <f>IFERROR(Transactions[[#This Row],[COGS]]*Assumptions!$C$1,"-")</f>
        <v>120</v>
      </c>
      <c r="T587" s="31">
        <f>IFERROR(Transactions[[#This Row],[Output VAT(Liability)]]-Transactions[[#This Row],[Input VAT (Assets)]],"-")</f>
        <v>24</v>
      </c>
    </row>
    <row r="588" spans="2:20" x14ac:dyDescent="0.3">
      <c r="B588" s="55">
        <v>45962</v>
      </c>
      <c r="C588" s="50">
        <f>MONTH(Transactions[[#This Row],[Date]])</f>
        <v>11</v>
      </c>
      <c r="D588" s="50" t="s">
        <v>216</v>
      </c>
      <c r="E588" s="50" t="s">
        <v>14</v>
      </c>
      <c r="F588" s="33" t="s">
        <v>61</v>
      </c>
      <c r="G588" s="33" t="s">
        <v>106</v>
      </c>
      <c r="H588" s="33" t="s">
        <v>167</v>
      </c>
      <c r="I588" s="33">
        <v>20</v>
      </c>
      <c r="J588" s="24">
        <f>IFERROR(VLOOKUP(Transactions[[#This Row],[Product/ Service Name]],Products[[Product/ Service Name]:[Unit Sales Price]],10,FALSE),"-")</f>
        <v>16.8</v>
      </c>
      <c r="K588" s="27">
        <f>IFERROR(Transactions[[#This Row],[Unit Price]]*Transactions[[#This Row],[Quantity Sold]],"-")</f>
        <v>336</v>
      </c>
      <c r="L588" s="31">
        <f>IFERROR(Transactions[[#This Row],[Net of Sale]]*Assumptions!$C$1,"-")</f>
        <v>33.6</v>
      </c>
      <c r="M588" s="31">
        <f>IFERROR(Transactions[[#This Row],[Net of Sale]]*(1+Assumptions!$C$1),"-")</f>
        <v>369.6</v>
      </c>
      <c r="N588" s="33" t="s">
        <v>189</v>
      </c>
      <c r="O588" s="35" t="s">
        <v>183</v>
      </c>
      <c r="P588" s="33" t="s">
        <v>192</v>
      </c>
      <c r="Q588" s="31">
        <f>IFERROR((VLOOKUP(Transactions[[#This Row],[Product/ Service Name]],Products[[Product/ Service Name]:[Unit Sales Price]],4,FALSE))*Transactions[[#This Row],[Quantity Sold]],"-")</f>
        <v>280</v>
      </c>
      <c r="R588" s="31">
        <f>IFERROR(Transactions[[#This Row],[Net of Sale]]-Transactions[[#This Row],[COGS]],"-")</f>
        <v>56</v>
      </c>
      <c r="S588" s="31">
        <f>IFERROR(Transactions[[#This Row],[COGS]]*Assumptions!$C$1,"-")</f>
        <v>28</v>
      </c>
      <c r="T588" s="31">
        <f>IFERROR(Transactions[[#This Row],[Output VAT(Liability)]]-Transactions[[#This Row],[Input VAT (Assets)]],"-")</f>
        <v>5.6000000000000014</v>
      </c>
    </row>
    <row r="589" spans="2:20" x14ac:dyDescent="0.3">
      <c r="B589" s="55">
        <v>45964</v>
      </c>
      <c r="C589" s="50">
        <f>MONTH(Transactions[[#This Row],[Date]])</f>
        <v>11</v>
      </c>
      <c r="D589" s="50" t="s">
        <v>216</v>
      </c>
      <c r="E589" s="50" t="s">
        <v>14</v>
      </c>
      <c r="F589" s="33" t="s">
        <v>62</v>
      </c>
      <c r="G589" s="33" t="s">
        <v>106</v>
      </c>
      <c r="H589" s="33" t="s">
        <v>168</v>
      </c>
      <c r="I589" s="33">
        <v>20</v>
      </c>
      <c r="J589" s="24">
        <f>IFERROR(VLOOKUP(Transactions[[#This Row],[Product/ Service Name]],Products[[Product/ Service Name]:[Unit Sales Price]],10,FALSE),"-")</f>
        <v>18</v>
      </c>
      <c r="K589" s="27">
        <f>IFERROR(Transactions[[#This Row],[Unit Price]]*Transactions[[#This Row],[Quantity Sold]],"-")</f>
        <v>360</v>
      </c>
      <c r="L589" s="31">
        <f>IFERROR(Transactions[[#This Row],[Net of Sale]]*Assumptions!$C$1,"-")</f>
        <v>36</v>
      </c>
      <c r="M589" s="31">
        <f>IFERROR(Transactions[[#This Row],[Net of Sale]]*(1+Assumptions!$C$1),"-")</f>
        <v>396.00000000000006</v>
      </c>
      <c r="N589" s="33" t="s">
        <v>188</v>
      </c>
      <c r="O589" s="35" t="s">
        <v>179</v>
      </c>
      <c r="P589" s="33" t="s">
        <v>192</v>
      </c>
      <c r="Q589" s="31">
        <f>IFERROR((VLOOKUP(Transactions[[#This Row],[Product/ Service Name]],Products[[Product/ Service Name]:[Unit Sales Price]],4,FALSE))*Transactions[[#This Row],[Quantity Sold]],"-")</f>
        <v>300</v>
      </c>
      <c r="R589" s="31">
        <f>IFERROR(Transactions[[#This Row],[Net of Sale]]-Transactions[[#This Row],[COGS]],"-")</f>
        <v>60</v>
      </c>
      <c r="S589" s="31">
        <f>IFERROR(Transactions[[#This Row],[COGS]]*Assumptions!$C$1,"-")</f>
        <v>30</v>
      </c>
      <c r="T589" s="31">
        <f>IFERROR(Transactions[[#This Row],[Output VAT(Liability)]]-Transactions[[#This Row],[Input VAT (Assets)]],"-")</f>
        <v>6</v>
      </c>
    </row>
    <row r="590" spans="2:20" x14ac:dyDescent="0.3">
      <c r="B590" s="55">
        <v>45965</v>
      </c>
      <c r="C590" s="50">
        <f>MONTH(Transactions[[#This Row],[Date]])</f>
        <v>11</v>
      </c>
      <c r="D590" s="50" t="s">
        <v>216</v>
      </c>
      <c r="E590" s="50" t="s">
        <v>14</v>
      </c>
      <c r="F590" s="33" t="s">
        <v>63</v>
      </c>
      <c r="G590" s="33" t="s">
        <v>106</v>
      </c>
      <c r="H590" s="33" t="s">
        <v>169</v>
      </c>
      <c r="I590" s="33">
        <v>20</v>
      </c>
      <c r="J590" s="24">
        <f>IFERROR(VLOOKUP(Transactions[[#This Row],[Product/ Service Name]],Products[[Product/ Service Name]:[Unit Sales Price]],10,FALSE),"-")</f>
        <v>4.8</v>
      </c>
      <c r="K590" s="27">
        <f>IFERROR(Transactions[[#This Row],[Unit Price]]*Transactions[[#This Row],[Quantity Sold]],"-")</f>
        <v>96</v>
      </c>
      <c r="L590" s="31">
        <f>IFERROR(Transactions[[#This Row],[Net of Sale]]*Assumptions!$C$1,"-")</f>
        <v>9.6000000000000014</v>
      </c>
      <c r="M590" s="31">
        <f>IFERROR(Transactions[[#This Row],[Net of Sale]]*(1+Assumptions!$C$1),"-")</f>
        <v>105.60000000000001</v>
      </c>
      <c r="N590" s="33" t="s">
        <v>188</v>
      </c>
      <c r="O590" s="35" t="s">
        <v>182</v>
      </c>
      <c r="P590" s="33" t="s">
        <v>191</v>
      </c>
      <c r="Q590" s="31">
        <f>IFERROR((VLOOKUP(Transactions[[#This Row],[Product/ Service Name]],Products[[Product/ Service Name]:[Unit Sales Price]],4,FALSE))*Transactions[[#This Row],[Quantity Sold]],"-")</f>
        <v>80</v>
      </c>
      <c r="R590" s="31">
        <f>IFERROR(Transactions[[#This Row],[Net of Sale]]-Transactions[[#This Row],[COGS]],"-")</f>
        <v>16</v>
      </c>
      <c r="S590" s="31">
        <f>IFERROR(Transactions[[#This Row],[COGS]]*Assumptions!$C$1,"-")</f>
        <v>8</v>
      </c>
      <c r="T590" s="31">
        <f>IFERROR(Transactions[[#This Row],[Output VAT(Liability)]]-Transactions[[#This Row],[Input VAT (Assets)]],"-")</f>
        <v>1.6000000000000014</v>
      </c>
    </row>
    <row r="591" spans="2:20" x14ac:dyDescent="0.3">
      <c r="B591" s="55">
        <v>45966</v>
      </c>
      <c r="C591" s="50">
        <f>MONTH(Transactions[[#This Row],[Date]])</f>
        <v>11</v>
      </c>
      <c r="D591" s="50" t="s">
        <v>216</v>
      </c>
      <c r="E591" s="50" t="s">
        <v>13</v>
      </c>
      <c r="F591" s="33" t="s">
        <v>87</v>
      </c>
      <c r="G591" s="33" t="s">
        <v>106</v>
      </c>
      <c r="H591" s="33" t="s">
        <v>170</v>
      </c>
      <c r="I591" s="33">
        <v>20</v>
      </c>
      <c r="J591" s="24">
        <f>IFERROR(VLOOKUP(Transactions[[#This Row],[Product/ Service Name]],Products[[Product/ Service Name]:[Unit Sales Price]],10,FALSE),"-")</f>
        <v>60</v>
      </c>
      <c r="K591" s="27">
        <f>IFERROR(Transactions[[#This Row],[Unit Price]]*Transactions[[#This Row],[Quantity Sold]],"-")</f>
        <v>1200</v>
      </c>
      <c r="L591" s="31">
        <f>IFERROR(Transactions[[#This Row],[Net of Sale]]*Assumptions!$C$1,"-")</f>
        <v>120</v>
      </c>
      <c r="M591" s="31">
        <f>IFERROR(Transactions[[#This Row],[Net of Sale]]*(1+Assumptions!$C$1),"-")</f>
        <v>1320</v>
      </c>
      <c r="N591" s="33" t="s">
        <v>188</v>
      </c>
      <c r="O591" s="35" t="s">
        <v>180</v>
      </c>
      <c r="P591" s="33" t="s">
        <v>191</v>
      </c>
      <c r="Q591" s="31">
        <f>IFERROR((VLOOKUP(Transactions[[#This Row],[Product/ Service Name]],Products[[Product/ Service Name]:[Unit Sales Price]],4,FALSE))*Transactions[[#This Row],[Quantity Sold]],"-")</f>
        <v>1000</v>
      </c>
      <c r="R591" s="31">
        <f>IFERROR(Transactions[[#This Row],[Net of Sale]]-Transactions[[#This Row],[COGS]],"-")</f>
        <v>200</v>
      </c>
      <c r="S591" s="31">
        <f>IFERROR(Transactions[[#This Row],[COGS]]*Assumptions!$C$1,"-")</f>
        <v>100</v>
      </c>
      <c r="T591" s="31">
        <f>IFERROR(Transactions[[#This Row],[Output VAT(Liability)]]-Transactions[[#This Row],[Input VAT (Assets)]],"-")</f>
        <v>20</v>
      </c>
    </row>
    <row r="592" spans="2:20" x14ac:dyDescent="0.3">
      <c r="B592" s="55">
        <v>45966</v>
      </c>
      <c r="C592" s="50">
        <f>MONTH(Transactions[[#This Row],[Date]])</f>
        <v>11</v>
      </c>
      <c r="D592" s="50" t="s">
        <v>216</v>
      </c>
      <c r="E592" s="50" t="s">
        <v>13</v>
      </c>
      <c r="F592" s="33" t="s">
        <v>88</v>
      </c>
      <c r="G592" s="33" t="s">
        <v>106</v>
      </c>
      <c r="H592" s="33" t="s">
        <v>171</v>
      </c>
      <c r="I592" s="33">
        <v>20</v>
      </c>
      <c r="J592" s="24">
        <f>IFERROR(VLOOKUP(Transactions[[#This Row],[Product/ Service Name]],Products[[Product/ Service Name]:[Unit Sales Price]],10,FALSE),"-")</f>
        <v>36</v>
      </c>
      <c r="K592" s="27">
        <f>IFERROR(Transactions[[#This Row],[Unit Price]]*Transactions[[#This Row],[Quantity Sold]],"-")</f>
        <v>720</v>
      </c>
      <c r="L592" s="31">
        <f>IFERROR(Transactions[[#This Row],[Net of Sale]]*Assumptions!$C$1,"-")</f>
        <v>72</v>
      </c>
      <c r="M592" s="31">
        <f>IFERROR(Transactions[[#This Row],[Net of Sale]]*(1+Assumptions!$C$1),"-")</f>
        <v>792.00000000000011</v>
      </c>
      <c r="N592" s="33" t="s">
        <v>190</v>
      </c>
      <c r="O592" s="35" t="s">
        <v>181</v>
      </c>
      <c r="P592" s="33" t="s">
        <v>191</v>
      </c>
      <c r="Q592" s="31">
        <f>IFERROR((VLOOKUP(Transactions[[#This Row],[Product/ Service Name]],Products[[Product/ Service Name]:[Unit Sales Price]],4,FALSE))*Transactions[[#This Row],[Quantity Sold]],"-")</f>
        <v>600</v>
      </c>
      <c r="R592" s="31">
        <f>IFERROR(Transactions[[#This Row],[Net of Sale]]-Transactions[[#This Row],[COGS]],"-")</f>
        <v>120</v>
      </c>
      <c r="S592" s="31">
        <f>IFERROR(Transactions[[#This Row],[COGS]]*Assumptions!$C$1,"-")</f>
        <v>60</v>
      </c>
      <c r="T592" s="31">
        <f>IFERROR(Transactions[[#This Row],[Output VAT(Liability)]]-Transactions[[#This Row],[Input VAT (Assets)]],"-")</f>
        <v>12</v>
      </c>
    </row>
    <row r="593" spans="2:20" x14ac:dyDescent="0.3">
      <c r="B593" s="55">
        <v>45966</v>
      </c>
      <c r="C593" s="50">
        <f>MONTH(Transactions[[#This Row],[Date]])</f>
        <v>11</v>
      </c>
      <c r="D593" s="50" t="s">
        <v>216</v>
      </c>
      <c r="E593" s="50" t="s">
        <v>13</v>
      </c>
      <c r="F593" s="33" t="s">
        <v>89</v>
      </c>
      <c r="G593" s="33" t="s">
        <v>106</v>
      </c>
      <c r="H593" s="33" t="s">
        <v>172</v>
      </c>
      <c r="I593" s="33">
        <v>20</v>
      </c>
      <c r="J593" s="24">
        <f>IFERROR(VLOOKUP(Transactions[[#This Row],[Product/ Service Name]],Products[[Product/ Service Name]:[Unit Sales Price]],10,FALSE),"-")</f>
        <v>48</v>
      </c>
      <c r="K593" s="27">
        <f>IFERROR(Transactions[[#This Row],[Unit Price]]*Transactions[[#This Row],[Quantity Sold]],"-")</f>
        <v>960</v>
      </c>
      <c r="L593" s="31">
        <f>IFERROR(Transactions[[#This Row],[Net of Sale]]*Assumptions!$C$1,"-")</f>
        <v>96</v>
      </c>
      <c r="M593" s="31">
        <f>IFERROR(Transactions[[#This Row],[Net of Sale]]*(1+Assumptions!$C$1),"-")</f>
        <v>1056</v>
      </c>
      <c r="N593" s="33" t="s">
        <v>190</v>
      </c>
      <c r="O593" s="35" t="s">
        <v>185</v>
      </c>
      <c r="P593" s="33" t="s">
        <v>191</v>
      </c>
      <c r="Q593" s="31">
        <f>IFERROR((VLOOKUP(Transactions[[#This Row],[Product/ Service Name]],Products[[Product/ Service Name]:[Unit Sales Price]],4,FALSE))*Transactions[[#This Row],[Quantity Sold]],"-")</f>
        <v>800</v>
      </c>
      <c r="R593" s="31">
        <f>IFERROR(Transactions[[#This Row],[Net of Sale]]-Transactions[[#This Row],[COGS]],"-")</f>
        <v>160</v>
      </c>
      <c r="S593" s="31">
        <f>IFERROR(Transactions[[#This Row],[COGS]]*Assumptions!$C$1,"-")</f>
        <v>80</v>
      </c>
      <c r="T593" s="31">
        <f>IFERROR(Transactions[[#This Row],[Output VAT(Liability)]]-Transactions[[#This Row],[Input VAT (Assets)]],"-")</f>
        <v>16</v>
      </c>
    </row>
    <row r="594" spans="2:20" x14ac:dyDescent="0.3">
      <c r="B594" s="55">
        <v>45967</v>
      </c>
      <c r="C594" s="50">
        <f>MONTH(Transactions[[#This Row],[Date]])</f>
        <v>11</v>
      </c>
      <c r="D594" s="50" t="s">
        <v>216</v>
      </c>
      <c r="E594" s="50" t="s">
        <v>13</v>
      </c>
      <c r="F594" s="33" t="s">
        <v>90</v>
      </c>
      <c r="G594" s="33" t="s">
        <v>106</v>
      </c>
      <c r="H594" s="33" t="s">
        <v>167</v>
      </c>
      <c r="I594" s="33">
        <v>20</v>
      </c>
      <c r="J594" s="24">
        <f>IFERROR(VLOOKUP(Transactions[[#This Row],[Product/ Service Name]],Products[[Product/ Service Name]:[Unit Sales Price]],10,FALSE),"-")</f>
        <v>72</v>
      </c>
      <c r="K594" s="27">
        <f>IFERROR(Transactions[[#This Row],[Unit Price]]*Transactions[[#This Row],[Quantity Sold]],"-")</f>
        <v>1440</v>
      </c>
      <c r="L594" s="31">
        <f>IFERROR(Transactions[[#This Row],[Net of Sale]]*Assumptions!$C$1,"-")</f>
        <v>144</v>
      </c>
      <c r="M594" s="31">
        <f>IFERROR(Transactions[[#This Row],[Net of Sale]]*(1+Assumptions!$C$1),"-")</f>
        <v>1584.0000000000002</v>
      </c>
      <c r="N594" s="33" t="s">
        <v>190</v>
      </c>
      <c r="O594" s="35" t="s">
        <v>177</v>
      </c>
      <c r="P594" s="33" t="s">
        <v>191</v>
      </c>
      <c r="Q594" s="31">
        <f>IFERROR((VLOOKUP(Transactions[[#This Row],[Product/ Service Name]],Products[[Product/ Service Name]:[Unit Sales Price]],4,FALSE))*Transactions[[#This Row],[Quantity Sold]],"-")</f>
        <v>1200</v>
      </c>
      <c r="R594" s="31">
        <f>IFERROR(Transactions[[#This Row],[Net of Sale]]-Transactions[[#This Row],[COGS]],"-")</f>
        <v>240</v>
      </c>
      <c r="S594" s="31">
        <f>IFERROR(Transactions[[#This Row],[COGS]]*Assumptions!$C$1,"-")</f>
        <v>120</v>
      </c>
      <c r="T594" s="31">
        <f>IFERROR(Transactions[[#This Row],[Output VAT(Liability)]]-Transactions[[#This Row],[Input VAT (Assets)]],"-")</f>
        <v>24</v>
      </c>
    </row>
    <row r="595" spans="2:20" x14ac:dyDescent="0.3">
      <c r="B595" s="55">
        <v>45968</v>
      </c>
      <c r="C595" s="50">
        <f>MONTH(Transactions[[#This Row],[Date]])</f>
        <v>11</v>
      </c>
      <c r="D595" s="50" t="s">
        <v>216</v>
      </c>
      <c r="E595" s="50" t="s">
        <v>13</v>
      </c>
      <c r="F595" s="33" t="s">
        <v>91</v>
      </c>
      <c r="G595" s="33" t="s">
        <v>106</v>
      </c>
      <c r="H595" s="33" t="s">
        <v>168</v>
      </c>
      <c r="I595" s="33">
        <v>20</v>
      </c>
      <c r="J595" s="24">
        <f>IFERROR(VLOOKUP(Transactions[[#This Row],[Product/ Service Name]],Products[[Product/ Service Name]:[Unit Sales Price]],10,FALSE),"-")</f>
        <v>15.6</v>
      </c>
      <c r="K595" s="27">
        <f>IFERROR(Transactions[[#This Row],[Unit Price]]*Transactions[[#This Row],[Quantity Sold]],"-")</f>
        <v>312</v>
      </c>
      <c r="L595" s="31">
        <f>IFERROR(Transactions[[#This Row],[Net of Sale]]*Assumptions!$C$1,"-")</f>
        <v>31.200000000000003</v>
      </c>
      <c r="M595" s="31">
        <f>IFERROR(Transactions[[#This Row],[Net of Sale]]*(1+Assumptions!$C$1),"-")</f>
        <v>343.20000000000005</v>
      </c>
      <c r="N595" s="33" t="s">
        <v>190</v>
      </c>
      <c r="O595" s="35" t="s">
        <v>179</v>
      </c>
      <c r="P595" s="33" t="s">
        <v>192</v>
      </c>
      <c r="Q595" s="31">
        <f>IFERROR((VLOOKUP(Transactions[[#This Row],[Product/ Service Name]],Products[[Product/ Service Name]:[Unit Sales Price]],4,FALSE))*Transactions[[#This Row],[Quantity Sold]],"-")</f>
        <v>260</v>
      </c>
      <c r="R595" s="31">
        <f>IFERROR(Transactions[[#This Row],[Net of Sale]]-Transactions[[#This Row],[COGS]],"-")</f>
        <v>52</v>
      </c>
      <c r="S595" s="31">
        <f>IFERROR(Transactions[[#This Row],[COGS]]*Assumptions!$C$1,"-")</f>
        <v>26</v>
      </c>
      <c r="T595" s="31">
        <f>IFERROR(Transactions[[#This Row],[Output VAT(Liability)]]-Transactions[[#This Row],[Input VAT (Assets)]],"-")</f>
        <v>5.2000000000000028</v>
      </c>
    </row>
    <row r="596" spans="2:20" x14ac:dyDescent="0.3">
      <c r="B596" s="55">
        <v>45968</v>
      </c>
      <c r="C596" s="50">
        <f>MONTH(Transactions[[#This Row],[Date]])</f>
        <v>11</v>
      </c>
      <c r="D596" s="50" t="s">
        <v>216</v>
      </c>
      <c r="E596" s="50" t="s">
        <v>13</v>
      </c>
      <c r="F596" s="33" t="s">
        <v>92</v>
      </c>
      <c r="G596" s="33" t="s">
        <v>106</v>
      </c>
      <c r="H596" s="33" t="s">
        <v>169</v>
      </c>
      <c r="I596" s="33">
        <v>20</v>
      </c>
      <c r="J596" s="24">
        <f>IFERROR(VLOOKUP(Transactions[[#This Row],[Product/ Service Name]],Products[[Product/ Service Name]:[Unit Sales Price]],10,FALSE),"-")</f>
        <v>19.2</v>
      </c>
      <c r="K596" s="27">
        <f>IFERROR(Transactions[[#This Row],[Unit Price]]*Transactions[[#This Row],[Quantity Sold]],"-")</f>
        <v>384</v>
      </c>
      <c r="L596" s="31">
        <f>IFERROR(Transactions[[#This Row],[Net of Sale]]*Assumptions!$C$1,"-")</f>
        <v>38.400000000000006</v>
      </c>
      <c r="M596" s="31">
        <f>IFERROR(Transactions[[#This Row],[Net of Sale]]*(1+Assumptions!$C$1),"-")</f>
        <v>422.40000000000003</v>
      </c>
      <c r="N596" s="33" t="s">
        <v>190</v>
      </c>
      <c r="O596" s="35" t="s">
        <v>180</v>
      </c>
      <c r="P596" s="33" t="s">
        <v>192</v>
      </c>
      <c r="Q596" s="31">
        <f>IFERROR((VLOOKUP(Transactions[[#This Row],[Product/ Service Name]],Products[[Product/ Service Name]:[Unit Sales Price]],4,FALSE))*Transactions[[#This Row],[Quantity Sold]],"-")</f>
        <v>320</v>
      </c>
      <c r="R596" s="31">
        <f>IFERROR(Transactions[[#This Row],[Net of Sale]]-Transactions[[#This Row],[COGS]],"-")</f>
        <v>64</v>
      </c>
      <c r="S596" s="31">
        <f>IFERROR(Transactions[[#This Row],[COGS]]*Assumptions!$C$1,"-")</f>
        <v>32</v>
      </c>
      <c r="T596" s="31">
        <f>IFERROR(Transactions[[#This Row],[Output VAT(Liability)]]-Transactions[[#This Row],[Input VAT (Assets)]],"-")</f>
        <v>6.4000000000000057</v>
      </c>
    </row>
    <row r="597" spans="2:20" x14ac:dyDescent="0.3">
      <c r="B597" s="55">
        <v>45968</v>
      </c>
      <c r="C597" s="50">
        <f>MONTH(Transactions[[#This Row],[Date]])</f>
        <v>11</v>
      </c>
      <c r="D597" s="50" t="s">
        <v>216</v>
      </c>
      <c r="E597" s="50" t="s">
        <v>13</v>
      </c>
      <c r="F597" s="33" t="s">
        <v>93</v>
      </c>
      <c r="G597" s="33" t="s">
        <v>106</v>
      </c>
      <c r="H597" s="33" t="s">
        <v>170</v>
      </c>
      <c r="I597" s="33">
        <v>20</v>
      </c>
      <c r="J597" s="24">
        <f>IFERROR(VLOOKUP(Transactions[[#This Row],[Product/ Service Name]],Products[[Product/ Service Name]:[Unit Sales Price]],10,FALSE),"-")</f>
        <v>30</v>
      </c>
      <c r="K597" s="27">
        <f>IFERROR(Transactions[[#This Row],[Unit Price]]*Transactions[[#This Row],[Quantity Sold]],"-")</f>
        <v>600</v>
      </c>
      <c r="L597" s="31">
        <f>IFERROR(Transactions[[#This Row],[Net of Sale]]*Assumptions!$C$1,"-")</f>
        <v>60</v>
      </c>
      <c r="M597" s="31">
        <f>IFERROR(Transactions[[#This Row],[Net of Sale]]*(1+Assumptions!$C$1),"-")</f>
        <v>660</v>
      </c>
      <c r="N597" s="33" t="s">
        <v>190</v>
      </c>
      <c r="O597" s="35" t="s">
        <v>185</v>
      </c>
      <c r="P597" s="33" t="s">
        <v>191</v>
      </c>
      <c r="Q597" s="31">
        <f>IFERROR((VLOOKUP(Transactions[[#This Row],[Product/ Service Name]],Products[[Product/ Service Name]:[Unit Sales Price]],4,FALSE))*Transactions[[#This Row],[Quantity Sold]],"-")</f>
        <v>500</v>
      </c>
      <c r="R597" s="31">
        <f>IFERROR(Transactions[[#This Row],[Net of Sale]]-Transactions[[#This Row],[COGS]],"-")</f>
        <v>100</v>
      </c>
      <c r="S597" s="31">
        <f>IFERROR(Transactions[[#This Row],[COGS]]*Assumptions!$C$1,"-")</f>
        <v>50</v>
      </c>
      <c r="T597" s="31">
        <f>IFERROR(Transactions[[#This Row],[Output VAT(Liability)]]-Transactions[[#This Row],[Input VAT (Assets)]],"-")</f>
        <v>10</v>
      </c>
    </row>
    <row r="598" spans="2:20" x14ac:dyDescent="0.3">
      <c r="B598" s="55">
        <v>45969</v>
      </c>
      <c r="C598" s="50">
        <f>MONTH(Transactions[[#This Row],[Date]])</f>
        <v>11</v>
      </c>
      <c r="D598" s="50" t="s">
        <v>216</v>
      </c>
      <c r="E598" s="50" t="s">
        <v>13</v>
      </c>
      <c r="F598" s="33" t="s">
        <v>94</v>
      </c>
      <c r="G598" s="33" t="s">
        <v>106</v>
      </c>
      <c r="H598" s="33" t="s">
        <v>171</v>
      </c>
      <c r="I598" s="33">
        <v>20</v>
      </c>
      <c r="J598" s="24">
        <f>IFERROR(VLOOKUP(Transactions[[#This Row],[Product/ Service Name]],Products[[Product/ Service Name]:[Unit Sales Price]],10,FALSE),"-")</f>
        <v>108</v>
      </c>
      <c r="K598" s="27">
        <f>IFERROR(Transactions[[#This Row],[Unit Price]]*Transactions[[#This Row],[Quantity Sold]],"-")</f>
        <v>2160</v>
      </c>
      <c r="L598" s="31">
        <f>IFERROR(Transactions[[#This Row],[Net of Sale]]*Assumptions!$C$1,"-")</f>
        <v>216</v>
      </c>
      <c r="M598" s="31">
        <f>IFERROR(Transactions[[#This Row],[Net of Sale]]*(1+Assumptions!$C$1),"-")</f>
        <v>2376</v>
      </c>
      <c r="N598" s="33" t="s">
        <v>189</v>
      </c>
      <c r="O598" s="35" t="s">
        <v>185</v>
      </c>
      <c r="P598" s="33" t="s">
        <v>191</v>
      </c>
      <c r="Q598" s="31">
        <f>IFERROR((VLOOKUP(Transactions[[#This Row],[Product/ Service Name]],Products[[Product/ Service Name]:[Unit Sales Price]],4,FALSE))*Transactions[[#This Row],[Quantity Sold]],"-")</f>
        <v>1800</v>
      </c>
      <c r="R598" s="31">
        <f>IFERROR(Transactions[[#This Row],[Net of Sale]]-Transactions[[#This Row],[COGS]],"-")</f>
        <v>360</v>
      </c>
      <c r="S598" s="31">
        <f>IFERROR(Transactions[[#This Row],[COGS]]*Assumptions!$C$1,"-")</f>
        <v>180</v>
      </c>
      <c r="T598" s="31">
        <f>IFERROR(Transactions[[#This Row],[Output VAT(Liability)]]-Transactions[[#This Row],[Input VAT (Assets)]],"-")</f>
        <v>36</v>
      </c>
    </row>
    <row r="599" spans="2:20" x14ac:dyDescent="0.3">
      <c r="B599" s="55">
        <v>45970</v>
      </c>
      <c r="C599" s="50">
        <f>MONTH(Transactions[[#This Row],[Date]])</f>
        <v>11</v>
      </c>
      <c r="D599" s="50" t="s">
        <v>216</v>
      </c>
      <c r="E599" s="50" t="s">
        <v>13</v>
      </c>
      <c r="F599" s="33" t="s">
        <v>95</v>
      </c>
      <c r="G599" s="33" t="s">
        <v>106</v>
      </c>
      <c r="H599" s="33" t="s">
        <v>172</v>
      </c>
      <c r="I599" s="33">
        <v>20</v>
      </c>
      <c r="J599" s="24">
        <f>IFERROR(VLOOKUP(Transactions[[#This Row],[Product/ Service Name]],Products[[Product/ Service Name]:[Unit Sales Price]],10,FALSE),"-")</f>
        <v>48</v>
      </c>
      <c r="K599" s="27">
        <f>IFERROR(Transactions[[#This Row],[Unit Price]]*Transactions[[#This Row],[Quantity Sold]],"-")</f>
        <v>960</v>
      </c>
      <c r="L599" s="31">
        <f>IFERROR(Transactions[[#This Row],[Net of Sale]]*Assumptions!$C$1,"-")</f>
        <v>96</v>
      </c>
      <c r="M599" s="31">
        <f>IFERROR(Transactions[[#This Row],[Net of Sale]]*(1+Assumptions!$C$1),"-")</f>
        <v>1056</v>
      </c>
      <c r="N599" s="33" t="s">
        <v>190</v>
      </c>
      <c r="O599" s="35" t="s">
        <v>181</v>
      </c>
      <c r="P599" s="33" t="s">
        <v>191</v>
      </c>
      <c r="Q599" s="31">
        <f>IFERROR((VLOOKUP(Transactions[[#This Row],[Product/ Service Name]],Products[[Product/ Service Name]:[Unit Sales Price]],4,FALSE))*Transactions[[#This Row],[Quantity Sold]],"-")</f>
        <v>800</v>
      </c>
      <c r="R599" s="31">
        <f>IFERROR(Transactions[[#This Row],[Net of Sale]]-Transactions[[#This Row],[COGS]],"-")</f>
        <v>160</v>
      </c>
      <c r="S599" s="31">
        <f>IFERROR(Transactions[[#This Row],[COGS]]*Assumptions!$C$1,"-")</f>
        <v>80</v>
      </c>
      <c r="T599" s="31">
        <f>IFERROR(Transactions[[#This Row],[Output VAT(Liability)]]-Transactions[[#This Row],[Input VAT (Assets)]],"-")</f>
        <v>16</v>
      </c>
    </row>
    <row r="600" spans="2:20" x14ac:dyDescent="0.3">
      <c r="B600" s="55">
        <v>45970</v>
      </c>
      <c r="C600" s="50">
        <f>MONTH(Transactions[[#This Row],[Date]])</f>
        <v>11</v>
      </c>
      <c r="D600" s="50" t="s">
        <v>216</v>
      </c>
      <c r="E600" s="50" t="s">
        <v>13</v>
      </c>
      <c r="F600" s="33" t="s">
        <v>37</v>
      </c>
      <c r="G600" s="33" t="s">
        <v>106</v>
      </c>
      <c r="H600" s="33" t="s">
        <v>167</v>
      </c>
      <c r="I600" s="33">
        <v>20</v>
      </c>
      <c r="J600" s="24">
        <f>IFERROR(VLOOKUP(Transactions[[#This Row],[Product/ Service Name]],Products[[Product/ Service Name]:[Unit Sales Price]],10,FALSE),"-")</f>
        <v>7.1999999999999993</v>
      </c>
      <c r="K600" s="27">
        <f>IFERROR(Transactions[[#This Row],[Unit Price]]*Transactions[[#This Row],[Quantity Sold]],"-")</f>
        <v>144</v>
      </c>
      <c r="L600" s="31">
        <f>IFERROR(Transactions[[#This Row],[Net of Sale]]*Assumptions!$C$1,"-")</f>
        <v>14.4</v>
      </c>
      <c r="M600" s="31">
        <f>IFERROR(Transactions[[#This Row],[Net of Sale]]*(1+Assumptions!$C$1),"-")</f>
        <v>158.4</v>
      </c>
      <c r="N600" s="33" t="s">
        <v>186</v>
      </c>
      <c r="O600" s="35" t="s">
        <v>182</v>
      </c>
      <c r="P600" s="33" t="s">
        <v>191</v>
      </c>
      <c r="Q600" s="31">
        <f>IFERROR((VLOOKUP(Transactions[[#This Row],[Product/ Service Name]],Products[[Product/ Service Name]:[Unit Sales Price]],4,FALSE))*Transactions[[#This Row],[Quantity Sold]],"-")</f>
        <v>120</v>
      </c>
      <c r="R600" s="31">
        <f>IFERROR(Transactions[[#This Row],[Net of Sale]]-Transactions[[#This Row],[COGS]],"-")</f>
        <v>24</v>
      </c>
      <c r="S600" s="31">
        <f>IFERROR(Transactions[[#This Row],[COGS]]*Assumptions!$C$1,"-")</f>
        <v>12</v>
      </c>
      <c r="T600" s="31">
        <f>IFERROR(Transactions[[#This Row],[Output VAT(Liability)]]-Transactions[[#This Row],[Input VAT (Assets)]],"-")</f>
        <v>2.4000000000000004</v>
      </c>
    </row>
    <row r="601" spans="2:20" x14ac:dyDescent="0.3">
      <c r="B601" s="55">
        <v>45970</v>
      </c>
      <c r="C601" s="50">
        <f>MONTH(Transactions[[#This Row],[Date]])</f>
        <v>11</v>
      </c>
      <c r="D601" s="50" t="s">
        <v>216</v>
      </c>
      <c r="E601" s="50" t="s">
        <v>13</v>
      </c>
      <c r="F601" s="33" t="s">
        <v>38</v>
      </c>
      <c r="G601" s="33" t="s">
        <v>106</v>
      </c>
      <c r="H601" s="33" t="s">
        <v>168</v>
      </c>
      <c r="I601" s="33">
        <v>20</v>
      </c>
      <c r="J601" s="24">
        <f>IFERROR(VLOOKUP(Transactions[[#This Row],[Product/ Service Name]],Products[[Product/ Service Name]:[Unit Sales Price]],10,FALSE),"-")</f>
        <v>60</v>
      </c>
      <c r="K601" s="27">
        <f>IFERROR(Transactions[[#This Row],[Unit Price]]*Transactions[[#This Row],[Quantity Sold]],"-")</f>
        <v>1200</v>
      </c>
      <c r="L601" s="31">
        <f>IFERROR(Transactions[[#This Row],[Net of Sale]]*Assumptions!$C$1,"-")</f>
        <v>120</v>
      </c>
      <c r="M601" s="31">
        <f>IFERROR(Transactions[[#This Row],[Net of Sale]]*(1+Assumptions!$C$1),"-")</f>
        <v>1320</v>
      </c>
      <c r="N601" s="33" t="s">
        <v>186</v>
      </c>
      <c r="O601" s="35" t="s">
        <v>184</v>
      </c>
      <c r="P601" s="33" t="s">
        <v>191</v>
      </c>
      <c r="Q601" s="31">
        <f>IFERROR((VLOOKUP(Transactions[[#This Row],[Product/ Service Name]],Products[[Product/ Service Name]:[Unit Sales Price]],4,FALSE))*Transactions[[#This Row],[Quantity Sold]],"-")</f>
        <v>1000</v>
      </c>
      <c r="R601" s="31">
        <f>IFERROR(Transactions[[#This Row],[Net of Sale]]-Transactions[[#This Row],[COGS]],"-")</f>
        <v>200</v>
      </c>
      <c r="S601" s="31">
        <f>IFERROR(Transactions[[#This Row],[COGS]]*Assumptions!$C$1,"-")</f>
        <v>100</v>
      </c>
      <c r="T601" s="31">
        <f>IFERROR(Transactions[[#This Row],[Output VAT(Liability)]]-Transactions[[#This Row],[Input VAT (Assets)]],"-")</f>
        <v>20</v>
      </c>
    </row>
    <row r="602" spans="2:20" x14ac:dyDescent="0.3">
      <c r="B602" s="55">
        <v>45971</v>
      </c>
      <c r="C602" s="50">
        <f>MONTH(Transactions[[#This Row],[Date]])</f>
        <v>11</v>
      </c>
      <c r="D602" s="50" t="s">
        <v>216</v>
      </c>
      <c r="E602" s="50" t="s">
        <v>13</v>
      </c>
      <c r="F602" s="33" t="s">
        <v>39</v>
      </c>
      <c r="G602" s="33" t="s">
        <v>106</v>
      </c>
      <c r="H602" s="33" t="s">
        <v>169</v>
      </c>
      <c r="I602" s="33">
        <v>20</v>
      </c>
      <c r="J602" s="24">
        <f>IFERROR(VLOOKUP(Transactions[[#This Row],[Product/ Service Name]],Products[[Product/ Service Name]:[Unit Sales Price]],10,FALSE),"-")</f>
        <v>55.199999999999996</v>
      </c>
      <c r="K602" s="27">
        <f>IFERROR(Transactions[[#This Row],[Unit Price]]*Transactions[[#This Row],[Quantity Sold]],"-")</f>
        <v>1104</v>
      </c>
      <c r="L602" s="31">
        <f>IFERROR(Transactions[[#This Row],[Net of Sale]]*Assumptions!$C$1,"-")</f>
        <v>110.4</v>
      </c>
      <c r="M602" s="31">
        <f>IFERROR(Transactions[[#This Row],[Net of Sale]]*(1+Assumptions!$C$1),"-")</f>
        <v>1214.4000000000001</v>
      </c>
      <c r="N602" s="33" t="s">
        <v>186</v>
      </c>
      <c r="O602" s="35" t="s">
        <v>183</v>
      </c>
      <c r="P602" s="33" t="s">
        <v>192</v>
      </c>
      <c r="Q602" s="31">
        <f>IFERROR((VLOOKUP(Transactions[[#This Row],[Product/ Service Name]],Products[[Product/ Service Name]:[Unit Sales Price]],4,FALSE))*Transactions[[#This Row],[Quantity Sold]],"-")</f>
        <v>920</v>
      </c>
      <c r="R602" s="31">
        <f>IFERROR(Transactions[[#This Row],[Net of Sale]]-Transactions[[#This Row],[COGS]],"-")</f>
        <v>184</v>
      </c>
      <c r="S602" s="31">
        <f>IFERROR(Transactions[[#This Row],[COGS]]*Assumptions!$C$1,"-")</f>
        <v>92</v>
      </c>
      <c r="T602" s="31">
        <f>IFERROR(Transactions[[#This Row],[Output VAT(Liability)]]-Transactions[[#This Row],[Input VAT (Assets)]],"-")</f>
        <v>18.400000000000006</v>
      </c>
    </row>
    <row r="603" spans="2:20" x14ac:dyDescent="0.3">
      <c r="B603" s="55">
        <v>45971</v>
      </c>
      <c r="C603" s="50">
        <f>MONTH(Transactions[[#This Row],[Date]])</f>
        <v>11</v>
      </c>
      <c r="D603" s="50" t="s">
        <v>216</v>
      </c>
      <c r="E603" s="50" t="s">
        <v>13</v>
      </c>
      <c r="F603" s="33" t="s">
        <v>40</v>
      </c>
      <c r="G603" s="33" t="s">
        <v>106</v>
      </c>
      <c r="H603" s="33" t="s">
        <v>170</v>
      </c>
      <c r="I603" s="33">
        <v>20</v>
      </c>
      <c r="J603" s="24">
        <f>IFERROR(VLOOKUP(Transactions[[#This Row],[Product/ Service Name]],Products[[Product/ Service Name]:[Unit Sales Price]],10,FALSE),"-")</f>
        <v>26.4</v>
      </c>
      <c r="K603" s="27">
        <f>IFERROR(Transactions[[#This Row],[Unit Price]]*Transactions[[#This Row],[Quantity Sold]],"-")</f>
        <v>528</v>
      </c>
      <c r="L603" s="31">
        <f>IFERROR(Transactions[[#This Row],[Net of Sale]]*Assumptions!$C$1,"-")</f>
        <v>52.800000000000004</v>
      </c>
      <c r="M603" s="31">
        <f>IFERROR(Transactions[[#This Row],[Net of Sale]]*(1+Assumptions!$C$1),"-")</f>
        <v>580.80000000000007</v>
      </c>
      <c r="N603" s="33" t="s">
        <v>187</v>
      </c>
      <c r="O603" s="35" t="s">
        <v>185</v>
      </c>
      <c r="P603" s="33" t="s">
        <v>192</v>
      </c>
      <c r="Q603" s="31">
        <f>IFERROR((VLOOKUP(Transactions[[#This Row],[Product/ Service Name]],Products[[Product/ Service Name]:[Unit Sales Price]],4,FALSE))*Transactions[[#This Row],[Quantity Sold]],"-")</f>
        <v>440</v>
      </c>
      <c r="R603" s="31">
        <f>IFERROR(Transactions[[#This Row],[Net of Sale]]-Transactions[[#This Row],[COGS]],"-")</f>
        <v>88</v>
      </c>
      <c r="S603" s="31">
        <f>IFERROR(Transactions[[#This Row],[COGS]]*Assumptions!$C$1,"-")</f>
        <v>44</v>
      </c>
      <c r="T603" s="31">
        <f>IFERROR(Transactions[[#This Row],[Output VAT(Liability)]]-Transactions[[#This Row],[Input VAT (Assets)]],"-")</f>
        <v>8.8000000000000043</v>
      </c>
    </row>
    <row r="604" spans="2:20" x14ac:dyDescent="0.3">
      <c r="B604" s="55">
        <v>45971</v>
      </c>
      <c r="C604" s="50">
        <f>MONTH(Transactions[[#This Row],[Date]])</f>
        <v>11</v>
      </c>
      <c r="D604" s="50" t="s">
        <v>216</v>
      </c>
      <c r="E604" s="50" t="s">
        <v>13</v>
      </c>
      <c r="F604" s="33" t="s">
        <v>41</v>
      </c>
      <c r="G604" s="33" t="s">
        <v>106</v>
      </c>
      <c r="H604" s="33" t="s">
        <v>171</v>
      </c>
      <c r="I604" s="33">
        <v>20</v>
      </c>
      <c r="J604" s="24">
        <f>IFERROR(VLOOKUP(Transactions[[#This Row],[Product/ Service Name]],Products[[Product/ Service Name]:[Unit Sales Price]],10,FALSE),"-")</f>
        <v>25.2</v>
      </c>
      <c r="K604" s="27">
        <f>IFERROR(Transactions[[#This Row],[Unit Price]]*Transactions[[#This Row],[Quantity Sold]],"-")</f>
        <v>504</v>
      </c>
      <c r="L604" s="31">
        <f>IFERROR(Transactions[[#This Row],[Net of Sale]]*Assumptions!$C$1,"-")</f>
        <v>50.400000000000006</v>
      </c>
      <c r="M604" s="31">
        <f>IFERROR(Transactions[[#This Row],[Net of Sale]]*(1+Assumptions!$C$1),"-")</f>
        <v>554.40000000000009</v>
      </c>
      <c r="N604" s="33" t="s">
        <v>187</v>
      </c>
      <c r="O604" s="35" t="s">
        <v>181</v>
      </c>
      <c r="P604" s="33" t="s">
        <v>191</v>
      </c>
      <c r="Q604" s="31">
        <f>IFERROR((VLOOKUP(Transactions[[#This Row],[Product/ Service Name]],Products[[Product/ Service Name]:[Unit Sales Price]],4,FALSE))*Transactions[[#This Row],[Quantity Sold]],"-")</f>
        <v>420</v>
      </c>
      <c r="R604" s="31">
        <f>IFERROR(Transactions[[#This Row],[Net of Sale]]-Transactions[[#This Row],[COGS]],"-")</f>
        <v>84</v>
      </c>
      <c r="S604" s="31">
        <f>IFERROR(Transactions[[#This Row],[COGS]]*Assumptions!$C$1,"-")</f>
        <v>42</v>
      </c>
      <c r="T604" s="31">
        <f>IFERROR(Transactions[[#This Row],[Output VAT(Liability)]]-Transactions[[#This Row],[Input VAT (Assets)]],"-")</f>
        <v>8.4000000000000057</v>
      </c>
    </row>
    <row r="605" spans="2:20" x14ac:dyDescent="0.3">
      <c r="B605" s="55">
        <v>45972</v>
      </c>
      <c r="C605" s="50">
        <f>MONTH(Transactions[[#This Row],[Date]])</f>
        <v>11</v>
      </c>
      <c r="D605" s="50" t="s">
        <v>216</v>
      </c>
      <c r="E605" s="50" t="s">
        <v>13</v>
      </c>
      <c r="F605" s="33" t="s">
        <v>42</v>
      </c>
      <c r="G605" s="33" t="s">
        <v>106</v>
      </c>
      <c r="H605" s="33" t="s">
        <v>172</v>
      </c>
      <c r="I605" s="33">
        <v>20</v>
      </c>
      <c r="J605" s="24">
        <f>IFERROR(VLOOKUP(Transactions[[#This Row],[Product/ Service Name]],Products[[Product/ Service Name]:[Unit Sales Price]],10,FALSE),"-")</f>
        <v>18</v>
      </c>
      <c r="K605" s="27">
        <f>IFERROR(Transactions[[#This Row],[Unit Price]]*Transactions[[#This Row],[Quantity Sold]],"-")</f>
        <v>360</v>
      </c>
      <c r="L605" s="31">
        <f>IFERROR(Transactions[[#This Row],[Net of Sale]]*Assumptions!$C$1,"-")</f>
        <v>36</v>
      </c>
      <c r="M605" s="31">
        <f>IFERROR(Transactions[[#This Row],[Net of Sale]]*(1+Assumptions!$C$1),"-")</f>
        <v>396.00000000000006</v>
      </c>
      <c r="N605" s="33" t="s">
        <v>188</v>
      </c>
      <c r="O605" s="35" t="s">
        <v>183</v>
      </c>
      <c r="P605" s="33" t="s">
        <v>191</v>
      </c>
      <c r="Q605" s="31">
        <f>IFERROR((VLOOKUP(Transactions[[#This Row],[Product/ Service Name]],Products[[Product/ Service Name]:[Unit Sales Price]],4,FALSE))*Transactions[[#This Row],[Quantity Sold]],"-")</f>
        <v>300</v>
      </c>
      <c r="R605" s="31">
        <f>IFERROR(Transactions[[#This Row],[Net of Sale]]-Transactions[[#This Row],[COGS]],"-")</f>
        <v>60</v>
      </c>
      <c r="S605" s="31">
        <f>IFERROR(Transactions[[#This Row],[COGS]]*Assumptions!$C$1,"-")</f>
        <v>30</v>
      </c>
      <c r="T605" s="31">
        <f>IFERROR(Transactions[[#This Row],[Output VAT(Liability)]]-Transactions[[#This Row],[Input VAT (Assets)]],"-")</f>
        <v>6</v>
      </c>
    </row>
    <row r="606" spans="2:20" x14ac:dyDescent="0.3">
      <c r="B606" s="55">
        <v>45973</v>
      </c>
      <c r="C606" s="50">
        <f>MONTH(Transactions[[#This Row],[Date]])</f>
        <v>11</v>
      </c>
      <c r="D606" s="50" t="s">
        <v>216</v>
      </c>
      <c r="E606" s="50" t="s">
        <v>13</v>
      </c>
      <c r="F606" s="33" t="s">
        <v>43</v>
      </c>
      <c r="G606" s="33" t="s">
        <v>106</v>
      </c>
      <c r="H606" s="33" t="s">
        <v>167</v>
      </c>
      <c r="I606" s="33">
        <v>20</v>
      </c>
      <c r="J606" s="24">
        <f>IFERROR(VLOOKUP(Transactions[[#This Row],[Product/ Service Name]],Products[[Product/ Service Name]:[Unit Sales Price]],10,FALSE),"-")</f>
        <v>10.799999999999999</v>
      </c>
      <c r="K606" s="27">
        <f>IFERROR(Transactions[[#This Row],[Unit Price]]*Transactions[[#This Row],[Quantity Sold]],"-")</f>
        <v>215.99999999999997</v>
      </c>
      <c r="L606" s="31">
        <f>IFERROR(Transactions[[#This Row],[Net of Sale]]*Assumptions!$C$1,"-")</f>
        <v>21.599999999999998</v>
      </c>
      <c r="M606" s="31">
        <f>IFERROR(Transactions[[#This Row],[Net of Sale]]*(1+Assumptions!$C$1),"-")</f>
        <v>237.6</v>
      </c>
      <c r="N606" s="33" t="s">
        <v>189</v>
      </c>
      <c r="O606" s="35" t="s">
        <v>177</v>
      </c>
      <c r="P606" s="33" t="s">
        <v>191</v>
      </c>
      <c r="Q606" s="31">
        <f>IFERROR((VLOOKUP(Transactions[[#This Row],[Product/ Service Name]],Products[[Product/ Service Name]:[Unit Sales Price]],4,FALSE))*Transactions[[#This Row],[Quantity Sold]],"-")</f>
        <v>180</v>
      </c>
      <c r="R606" s="31">
        <f>IFERROR(Transactions[[#This Row],[Net of Sale]]-Transactions[[#This Row],[COGS]],"-")</f>
        <v>35.999999999999972</v>
      </c>
      <c r="S606" s="31">
        <f>IFERROR(Transactions[[#This Row],[COGS]]*Assumptions!$C$1,"-")</f>
        <v>18</v>
      </c>
      <c r="T606" s="31">
        <f>IFERROR(Transactions[[#This Row],[Output VAT(Liability)]]-Transactions[[#This Row],[Input VAT (Assets)]],"-")</f>
        <v>3.5999999999999979</v>
      </c>
    </row>
    <row r="607" spans="2:20" x14ac:dyDescent="0.3">
      <c r="B607" s="55">
        <v>45973</v>
      </c>
      <c r="C607" s="50">
        <f>MONTH(Transactions[[#This Row],[Date]])</f>
        <v>11</v>
      </c>
      <c r="D607" s="50" t="s">
        <v>216</v>
      </c>
      <c r="E607" s="50" t="s">
        <v>13</v>
      </c>
      <c r="F607" s="33" t="s">
        <v>44</v>
      </c>
      <c r="G607" s="33" t="s">
        <v>106</v>
      </c>
      <c r="H607" s="33" t="s">
        <v>168</v>
      </c>
      <c r="I607" s="33">
        <v>20</v>
      </c>
      <c r="J607" s="24">
        <f>IFERROR(VLOOKUP(Transactions[[#This Row],[Product/ Service Name]],Products[[Product/ Service Name]:[Unit Sales Price]],10,FALSE),"-")</f>
        <v>9.6</v>
      </c>
      <c r="K607" s="27">
        <f>IFERROR(Transactions[[#This Row],[Unit Price]]*Transactions[[#This Row],[Quantity Sold]],"-")</f>
        <v>192</v>
      </c>
      <c r="L607" s="31">
        <f>IFERROR(Transactions[[#This Row],[Net of Sale]]*Assumptions!$C$1,"-")</f>
        <v>19.200000000000003</v>
      </c>
      <c r="M607" s="31">
        <f>IFERROR(Transactions[[#This Row],[Net of Sale]]*(1+Assumptions!$C$1),"-")</f>
        <v>211.20000000000002</v>
      </c>
      <c r="N607" s="33" t="s">
        <v>188</v>
      </c>
      <c r="O607" s="35" t="s">
        <v>184</v>
      </c>
      <c r="P607" s="33" t="s">
        <v>191</v>
      </c>
      <c r="Q607" s="31">
        <f>IFERROR((VLOOKUP(Transactions[[#This Row],[Product/ Service Name]],Products[[Product/ Service Name]:[Unit Sales Price]],4,FALSE))*Transactions[[#This Row],[Quantity Sold]],"-")</f>
        <v>160</v>
      </c>
      <c r="R607" s="31">
        <f>IFERROR(Transactions[[#This Row],[Net of Sale]]-Transactions[[#This Row],[COGS]],"-")</f>
        <v>32</v>
      </c>
      <c r="S607" s="31">
        <f>IFERROR(Transactions[[#This Row],[COGS]]*Assumptions!$C$1,"-")</f>
        <v>16</v>
      </c>
      <c r="T607" s="31">
        <f>IFERROR(Transactions[[#This Row],[Output VAT(Liability)]]-Transactions[[#This Row],[Input VAT (Assets)]],"-")</f>
        <v>3.2000000000000028</v>
      </c>
    </row>
    <row r="608" spans="2:20" x14ac:dyDescent="0.3">
      <c r="B608" s="55">
        <v>45973</v>
      </c>
      <c r="C608" s="50">
        <f>MONTH(Transactions[[#This Row],[Date]])</f>
        <v>11</v>
      </c>
      <c r="D608" s="50" t="s">
        <v>216</v>
      </c>
      <c r="E608" s="50" t="s">
        <v>13</v>
      </c>
      <c r="F608" s="33" t="s">
        <v>45</v>
      </c>
      <c r="G608" s="33" t="s">
        <v>106</v>
      </c>
      <c r="H608" s="33" t="s">
        <v>169</v>
      </c>
      <c r="I608" s="33">
        <v>20</v>
      </c>
      <c r="J608" s="24">
        <f>IFERROR(VLOOKUP(Transactions[[#This Row],[Product/ Service Name]],Products[[Product/ Service Name]:[Unit Sales Price]],10,FALSE),"-")</f>
        <v>4.8</v>
      </c>
      <c r="K608" s="27">
        <f>IFERROR(Transactions[[#This Row],[Unit Price]]*Transactions[[#This Row],[Quantity Sold]],"-")</f>
        <v>96</v>
      </c>
      <c r="L608" s="31">
        <f>IFERROR(Transactions[[#This Row],[Net of Sale]]*Assumptions!$C$1,"-")</f>
        <v>9.6000000000000014</v>
      </c>
      <c r="M608" s="31">
        <f>IFERROR(Transactions[[#This Row],[Net of Sale]]*(1+Assumptions!$C$1),"-")</f>
        <v>105.60000000000001</v>
      </c>
      <c r="N608" s="33" t="s">
        <v>188</v>
      </c>
      <c r="O608" s="35" t="s">
        <v>178</v>
      </c>
      <c r="P608" s="33" t="s">
        <v>191</v>
      </c>
      <c r="Q608" s="31">
        <f>IFERROR((VLOOKUP(Transactions[[#This Row],[Product/ Service Name]],Products[[Product/ Service Name]:[Unit Sales Price]],4,FALSE))*Transactions[[#This Row],[Quantity Sold]],"-")</f>
        <v>80</v>
      </c>
      <c r="R608" s="31">
        <f>IFERROR(Transactions[[#This Row],[Net of Sale]]-Transactions[[#This Row],[COGS]],"-")</f>
        <v>16</v>
      </c>
      <c r="S608" s="31">
        <f>IFERROR(Transactions[[#This Row],[COGS]]*Assumptions!$C$1,"-")</f>
        <v>8</v>
      </c>
      <c r="T608" s="31">
        <f>IFERROR(Transactions[[#This Row],[Output VAT(Liability)]]-Transactions[[#This Row],[Input VAT (Assets)]],"-")</f>
        <v>1.6000000000000014</v>
      </c>
    </row>
    <row r="609" spans="2:20" x14ac:dyDescent="0.3">
      <c r="B609" s="55">
        <v>45973</v>
      </c>
      <c r="C609" s="50">
        <f>MONTH(Transactions[[#This Row],[Date]])</f>
        <v>11</v>
      </c>
      <c r="D609" s="50" t="s">
        <v>216</v>
      </c>
      <c r="E609" s="50" t="s">
        <v>13</v>
      </c>
      <c r="F609" s="33" t="s">
        <v>46</v>
      </c>
      <c r="G609" s="33" t="s">
        <v>106</v>
      </c>
      <c r="H609" s="33" t="s">
        <v>170</v>
      </c>
      <c r="I609" s="33">
        <v>20</v>
      </c>
      <c r="J609" s="24">
        <f>IFERROR(VLOOKUP(Transactions[[#This Row],[Product/ Service Name]],Products[[Product/ Service Name]:[Unit Sales Price]],10,FALSE),"-")</f>
        <v>3</v>
      </c>
      <c r="K609" s="27">
        <f>IFERROR(Transactions[[#This Row],[Unit Price]]*Transactions[[#This Row],[Quantity Sold]],"-")</f>
        <v>60</v>
      </c>
      <c r="L609" s="31">
        <f>IFERROR(Transactions[[#This Row],[Net of Sale]]*Assumptions!$C$1,"-")</f>
        <v>6</v>
      </c>
      <c r="M609" s="31">
        <f>IFERROR(Transactions[[#This Row],[Net of Sale]]*(1+Assumptions!$C$1),"-")</f>
        <v>66</v>
      </c>
      <c r="N609" s="33" t="s">
        <v>188</v>
      </c>
      <c r="O609" s="35" t="s">
        <v>183</v>
      </c>
      <c r="P609" s="33" t="s">
        <v>192</v>
      </c>
      <c r="Q609" s="31">
        <f>IFERROR((VLOOKUP(Transactions[[#This Row],[Product/ Service Name]],Products[[Product/ Service Name]:[Unit Sales Price]],4,FALSE))*Transactions[[#This Row],[Quantity Sold]],"-")</f>
        <v>50</v>
      </c>
      <c r="R609" s="31">
        <f>IFERROR(Transactions[[#This Row],[Net of Sale]]-Transactions[[#This Row],[COGS]],"-")</f>
        <v>10</v>
      </c>
      <c r="S609" s="31">
        <f>IFERROR(Transactions[[#This Row],[COGS]]*Assumptions!$C$1,"-")</f>
        <v>5</v>
      </c>
      <c r="T609" s="31">
        <f>IFERROR(Transactions[[#This Row],[Output VAT(Liability)]]-Transactions[[#This Row],[Input VAT (Assets)]],"-")</f>
        <v>1</v>
      </c>
    </row>
    <row r="610" spans="2:20" x14ac:dyDescent="0.3">
      <c r="B610" s="55">
        <v>45974</v>
      </c>
      <c r="C610" s="50">
        <f>MONTH(Transactions[[#This Row],[Date]])</f>
        <v>11</v>
      </c>
      <c r="D610" s="50" t="s">
        <v>216</v>
      </c>
      <c r="E610" s="50" t="s">
        <v>13</v>
      </c>
      <c r="F610" s="33" t="s">
        <v>47</v>
      </c>
      <c r="G610" s="33" t="s">
        <v>106</v>
      </c>
      <c r="H610" s="33" t="s">
        <v>171</v>
      </c>
      <c r="I610" s="33">
        <v>20</v>
      </c>
      <c r="J610" s="24">
        <f>IFERROR(VLOOKUP(Transactions[[#This Row],[Product/ Service Name]],Products[[Product/ Service Name]:[Unit Sales Price]],10,FALSE),"-")</f>
        <v>48</v>
      </c>
      <c r="K610" s="27">
        <f>IFERROR(Transactions[[#This Row],[Unit Price]]*Transactions[[#This Row],[Quantity Sold]],"-")</f>
        <v>960</v>
      </c>
      <c r="L610" s="31">
        <f>IFERROR(Transactions[[#This Row],[Net of Sale]]*Assumptions!$C$1,"-")</f>
        <v>96</v>
      </c>
      <c r="M610" s="31">
        <f>IFERROR(Transactions[[#This Row],[Net of Sale]]*(1+Assumptions!$C$1),"-")</f>
        <v>1056</v>
      </c>
      <c r="N610" s="33" t="s">
        <v>190</v>
      </c>
      <c r="O610" s="35" t="s">
        <v>179</v>
      </c>
      <c r="P610" s="33" t="s">
        <v>192</v>
      </c>
      <c r="Q610" s="31">
        <f>IFERROR((VLOOKUP(Transactions[[#This Row],[Product/ Service Name]],Products[[Product/ Service Name]:[Unit Sales Price]],4,FALSE))*Transactions[[#This Row],[Quantity Sold]],"-")</f>
        <v>800</v>
      </c>
      <c r="R610" s="31">
        <f>IFERROR(Transactions[[#This Row],[Net of Sale]]-Transactions[[#This Row],[COGS]],"-")</f>
        <v>160</v>
      </c>
      <c r="S610" s="31">
        <f>IFERROR(Transactions[[#This Row],[COGS]]*Assumptions!$C$1,"-")</f>
        <v>80</v>
      </c>
      <c r="T610" s="31">
        <f>IFERROR(Transactions[[#This Row],[Output VAT(Liability)]]-Transactions[[#This Row],[Input VAT (Assets)]],"-")</f>
        <v>16</v>
      </c>
    </row>
    <row r="611" spans="2:20" x14ac:dyDescent="0.3">
      <c r="B611" s="55">
        <v>45974</v>
      </c>
      <c r="C611" s="50">
        <f>MONTH(Transactions[[#This Row],[Date]])</f>
        <v>11</v>
      </c>
      <c r="D611" s="50" t="s">
        <v>216</v>
      </c>
      <c r="E611" s="50" t="s">
        <v>13</v>
      </c>
      <c r="F611" s="33" t="s">
        <v>48</v>
      </c>
      <c r="G611" s="33" t="s">
        <v>106</v>
      </c>
      <c r="H611" s="33" t="s">
        <v>172</v>
      </c>
      <c r="I611" s="33">
        <v>20</v>
      </c>
      <c r="J611" s="24">
        <f>IFERROR(VLOOKUP(Transactions[[#This Row],[Product/ Service Name]],Products[[Product/ Service Name]:[Unit Sales Price]],10,FALSE),"-")</f>
        <v>15.6</v>
      </c>
      <c r="K611" s="27">
        <f>IFERROR(Transactions[[#This Row],[Unit Price]]*Transactions[[#This Row],[Quantity Sold]],"-")</f>
        <v>312</v>
      </c>
      <c r="L611" s="31">
        <f>IFERROR(Transactions[[#This Row],[Net of Sale]]*Assumptions!$C$1,"-")</f>
        <v>31.200000000000003</v>
      </c>
      <c r="M611" s="31">
        <f>IFERROR(Transactions[[#This Row],[Net of Sale]]*(1+Assumptions!$C$1),"-")</f>
        <v>343.20000000000005</v>
      </c>
      <c r="N611" s="33" t="s">
        <v>190</v>
      </c>
      <c r="O611" s="35" t="s">
        <v>182</v>
      </c>
      <c r="P611" s="33" t="s">
        <v>191</v>
      </c>
      <c r="Q611" s="31">
        <f>IFERROR((VLOOKUP(Transactions[[#This Row],[Product/ Service Name]],Products[[Product/ Service Name]:[Unit Sales Price]],4,FALSE))*Transactions[[#This Row],[Quantity Sold]],"-")</f>
        <v>260</v>
      </c>
      <c r="R611" s="31">
        <f>IFERROR(Transactions[[#This Row],[Net of Sale]]-Transactions[[#This Row],[COGS]],"-")</f>
        <v>52</v>
      </c>
      <c r="S611" s="31">
        <f>IFERROR(Transactions[[#This Row],[COGS]]*Assumptions!$C$1,"-")</f>
        <v>26</v>
      </c>
      <c r="T611" s="31">
        <f>IFERROR(Transactions[[#This Row],[Output VAT(Liability)]]-Transactions[[#This Row],[Input VAT (Assets)]],"-")</f>
        <v>5.2000000000000028</v>
      </c>
    </row>
    <row r="612" spans="2:20" x14ac:dyDescent="0.3">
      <c r="B612" s="55">
        <v>45975</v>
      </c>
      <c r="C612" s="50">
        <f>MONTH(Transactions[[#This Row],[Date]])</f>
        <v>11</v>
      </c>
      <c r="D612" s="50" t="s">
        <v>216</v>
      </c>
      <c r="E612" s="50" t="s">
        <v>13</v>
      </c>
      <c r="F612" s="33" t="s">
        <v>49</v>
      </c>
      <c r="G612" s="33" t="s">
        <v>106</v>
      </c>
      <c r="H612" s="33" t="s">
        <v>167</v>
      </c>
      <c r="I612" s="33">
        <v>20</v>
      </c>
      <c r="J612" s="24">
        <f>IFERROR(VLOOKUP(Transactions[[#This Row],[Product/ Service Name]],Products[[Product/ Service Name]:[Unit Sales Price]],10,FALSE),"-")</f>
        <v>18</v>
      </c>
      <c r="K612" s="27">
        <f>IFERROR(Transactions[[#This Row],[Unit Price]]*Transactions[[#This Row],[Quantity Sold]],"-")</f>
        <v>360</v>
      </c>
      <c r="L612" s="31">
        <f>IFERROR(Transactions[[#This Row],[Net of Sale]]*Assumptions!$C$1,"-")</f>
        <v>36</v>
      </c>
      <c r="M612" s="31">
        <f>IFERROR(Transactions[[#This Row],[Net of Sale]]*(1+Assumptions!$C$1),"-")</f>
        <v>396.00000000000006</v>
      </c>
      <c r="N612" s="33" t="s">
        <v>190</v>
      </c>
      <c r="O612" s="35" t="s">
        <v>180</v>
      </c>
      <c r="P612" s="33" t="s">
        <v>191</v>
      </c>
      <c r="Q612" s="31">
        <f>IFERROR((VLOOKUP(Transactions[[#This Row],[Product/ Service Name]],Products[[Product/ Service Name]:[Unit Sales Price]],4,FALSE))*Transactions[[#This Row],[Quantity Sold]],"-")</f>
        <v>300</v>
      </c>
      <c r="R612" s="31">
        <f>IFERROR(Transactions[[#This Row],[Net of Sale]]-Transactions[[#This Row],[COGS]],"-")</f>
        <v>60</v>
      </c>
      <c r="S612" s="31">
        <f>IFERROR(Transactions[[#This Row],[COGS]]*Assumptions!$C$1,"-")</f>
        <v>30</v>
      </c>
      <c r="T612" s="31">
        <f>IFERROR(Transactions[[#This Row],[Output VAT(Liability)]]-Transactions[[#This Row],[Input VAT (Assets)]],"-")</f>
        <v>6</v>
      </c>
    </row>
    <row r="613" spans="2:20" x14ac:dyDescent="0.3">
      <c r="B613" s="55">
        <v>45975</v>
      </c>
      <c r="C613" s="50">
        <f>MONTH(Transactions[[#This Row],[Date]])</f>
        <v>11</v>
      </c>
      <c r="D613" s="50" t="s">
        <v>216</v>
      </c>
      <c r="E613" s="50" t="s">
        <v>13</v>
      </c>
      <c r="F613" s="33" t="s">
        <v>86</v>
      </c>
      <c r="G613" s="33" t="s">
        <v>106</v>
      </c>
      <c r="H613" s="33" t="s">
        <v>168</v>
      </c>
      <c r="I613" s="33">
        <v>20</v>
      </c>
      <c r="J613" s="24">
        <f>IFERROR(VLOOKUP(Transactions[[#This Row],[Product/ Service Name]],Products[[Product/ Service Name]:[Unit Sales Price]],10,FALSE),"-")</f>
        <v>36</v>
      </c>
      <c r="K613" s="27">
        <f>IFERROR(Transactions[[#This Row],[Unit Price]]*Transactions[[#This Row],[Quantity Sold]],"-")</f>
        <v>720</v>
      </c>
      <c r="L613" s="31">
        <f>IFERROR(Transactions[[#This Row],[Net of Sale]]*Assumptions!$C$1,"-")</f>
        <v>72</v>
      </c>
      <c r="M613" s="31">
        <f>IFERROR(Transactions[[#This Row],[Net of Sale]]*(1+Assumptions!$C$1),"-")</f>
        <v>792.00000000000011</v>
      </c>
      <c r="N613" s="33" t="s">
        <v>190</v>
      </c>
      <c r="O613" s="35" t="s">
        <v>181</v>
      </c>
      <c r="P613" s="33" t="s">
        <v>191</v>
      </c>
      <c r="Q613" s="31">
        <f>IFERROR((VLOOKUP(Transactions[[#This Row],[Product/ Service Name]],Products[[Product/ Service Name]:[Unit Sales Price]],4,FALSE))*Transactions[[#This Row],[Quantity Sold]],"-")</f>
        <v>600</v>
      </c>
      <c r="R613" s="31">
        <f>IFERROR(Transactions[[#This Row],[Net of Sale]]-Transactions[[#This Row],[COGS]],"-")</f>
        <v>120</v>
      </c>
      <c r="S613" s="31">
        <f>IFERROR(Transactions[[#This Row],[COGS]]*Assumptions!$C$1,"-")</f>
        <v>60</v>
      </c>
      <c r="T613" s="31">
        <f>IFERROR(Transactions[[#This Row],[Output VAT(Liability)]]-Transactions[[#This Row],[Input VAT (Assets)]],"-")</f>
        <v>12</v>
      </c>
    </row>
    <row r="614" spans="2:20" x14ac:dyDescent="0.3">
      <c r="B614" s="55">
        <v>45975</v>
      </c>
      <c r="C614" s="50">
        <f>MONTH(Transactions[[#This Row],[Date]])</f>
        <v>11</v>
      </c>
      <c r="D614" s="50" t="s">
        <v>216</v>
      </c>
      <c r="E614" s="50" t="s">
        <v>14</v>
      </c>
      <c r="F614" s="33" t="s">
        <v>96</v>
      </c>
      <c r="G614" s="33" t="s">
        <v>106</v>
      </c>
      <c r="H614" s="33" t="s">
        <v>169</v>
      </c>
      <c r="I614" s="33">
        <v>20</v>
      </c>
      <c r="J614" s="24">
        <f>IFERROR(VLOOKUP(Transactions[[#This Row],[Product/ Service Name]],Products[[Product/ Service Name]:[Unit Sales Price]],10,FALSE),"-")</f>
        <v>24</v>
      </c>
      <c r="K614" s="27">
        <f>IFERROR(Transactions[[#This Row],[Unit Price]]*Transactions[[#This Row],[Quantity Sold]],"-")</f>
        <v>480</v>
      </c>
      <c r="L614" s="31">
        <f>IFERROR(Transactions[[#This Row],[Net of Sale]]*Assumptions!$C$1,"-")</f>
        <v>48</v>
      </c>
      <c r="M614" s="31">
        <f>IFERROR(Transactions[[#This Row],[Net of Sale]]*(1+Assumptions!$C$1),"-")</f>
        <v>528</v>
      </c>
      <c r="N614" s="33" t="s">
        <v>190</v>
      </c>
      <c r="O614" s="35" t="s">
        <v>185</v>
      </c>
      <c r="P614" s="33" t="s">
        <v>191</v>
      </c>
      <c r="Q614" s="31">
        <f>IFERROR((VLOOKUP(Transactions[[#This Row],[Product/ Service Name]],Products[[Product/ Service Name]:[Unit Sales Price]],4,FALSE))*Transactions[[#This Row],[Quantity Sold]],"-")</f>
        <v>400</v>
      </c>
      <c r="R614" s="31">
        <f>IFERROR(Transactions[[#This Row],[Net of Sale]]-Transactions[[#This Row],[COGS]],"-")</f>
        <v>80</v>
      </c>
      <c r="S614" s="31">
        <f>IFERROR(Transactions[[#This Row],[COGS]]*Assumptions!$C$1,"-")</f>
        <v>40</v>
      </c>
      <c r="T614" s="31">
        <f>IFERROR(Transactions[[#This Row],[Output VAT(Liability)]]-Transactions[[#This Row],[Input VAT (Assets)]],"-")</f>
        <v>8</v>
      </c>
    </row>
    <row r="615" spans="2:20" x14ac:dyDescent="0.3">
      <c r="B615" s="55">
        <v>45976</v>
      </c>
      <c r="C615" s="50">
        <f>MONTH(Transactions[[#This Row],[Date]])</f>
        <v>11</v>
      </c>
      <c r="D615" s="50" t="s">
        <v>216</v>
      </c>
      <c r="E615" s="50" t="s">
        <v>14</v>
      </c>
      <c r="F615" s="33" t="s">
        <v>97</v>
      </c>
      <c r="G615" s="33" t="s">
        <v>106</v>
      </c>
      <c r="H615" s="33" t="s">
        <v>170</v>
      </c>
      <c r="I615" s="33">
        <v>20</v>
      </c>
      <c r="J615" s="24">
        <f>IFERROR(VLOOKUP(Transactions[[#This Row],[Product/ Service Name]],Products[[Product/ Service Name]:[Unit Sales Price]],10,FALSE),"-")</f>
        <v>24</v>
      </c>
      <c r="K615" s="27">
        <f>IFERROR(Transactions[[#This Row],[Unit Price]]*Transactions[[#This Row],[Quantity Sold]],"-")</f>
        <v>480</v>
      </c>
      <c r="L615" s="31">
        <f>IFERROR(Transactions[[#This Row],[Net of Sale]]*Assumptions!$C$1,"-")</f>
        <v>48</v>
      </c>
      <c r="M615" s="31">
        <f>IFERROR(Transactions[[#This Row],[Net of Sale]]*(1+Assumptions!$C$1),"-")</f>
        <v>528</v>
      </c>
      <c r="N615" s="33" t="s">
        <v>190</v>
      </c>
      <c r="O615" s="35" t="s">
        <v>177</v>
      </c>
      <c r="P615" s="33" t="s">
        <v>191</v>
      </c>
      <c r="Q615" s="31">
        <f>IFERROR((VLOOKUP(Transactions[[#This Row],[Product/ Service Name]],Products[[Product/ Service Name]:[Unit Sales Price]],4,FALSE))*Transactions[[#This Row],[Quantity Sold]],"-")</f>
        <v>400</v>
      </c>
      <c r="R615" s="31">
        <f>IFERROR(Transactions[[#This Row],[Net of Sale]]-Transactions[[#This Row],[COGS]],"-")</f>
        <v>80</v>
      </c>
      <c r="S615" s="31">
        <f>IFERROR(Transactions[[#This Row],[COGS]]*Assumptions!$C$1,"-")</f>
        <v>40</v>
      </c>
      <c r="T615" s="31">
        <f>IFERROR(Transactions[[#This Row],[Output VAT(Liability)]]-Transactions[[#This Row],[Input VAT (Assets)]],"-")</f>
        <v>8</v>
      </c>
    </row>
    <row r="616" spans="2:20" x14ac:dyDescent="0.3">
      <c r="B616" s="55">
        <v>45976</v>
      </c>
      <c r="C616" s="50">
        <f>MONTH(Transactions[[#This Row],[Date]])</f>
        <v>11</v>
      </c>
      <c r="D616" s="50" t="s">
        <v>216</v>
      </c>
      <c r="E616" s="50" t="s">
        <v>14</v>
      </c>
      <c r="F616" s="33" t="s">
        <v>98</v>
      </c>
      <c r="G616" s="33" t="s">
        <v>106</v>
      </c>
      <c r="H616" s="33" t="s">
        <v>171</v>
      </c>
      <c r="I616" s="33">
        <v>20</v>
      </c>
      <c r="J616" s="24">
        <f>IFERROR(VLOOKUP(Transactions[[#This Row],[Product/ Service Name]],Products[[Product/ Service Name]:[Unit Sales Price]],10,FALSE),"-")</f>
        <v>7.1999999999999993</v>
      </c>
      <c r="K616" s="27">
        <f>IFERROR(Transactions[[#This Row],[Unit Price]]*Transactions[[#This Row],[Quantity Sold]],"-")</f>
        <v>144</v>
      </c>
      <c r="L616" s="31">
        <f>IFERROR(Transactions[[#This Row],[Net of Sale]]*Assumptions!$C$1,"-")</f>
        <v>14.4</v>
      </c>
      <c r="M616" s="31">
        <f>IFERROR(Transactions[[#This Row],[Net of Sale]]*(1+Assumptions!$C$1),"-")</f>
        <v>158.4</v>
      </c>
      <c r="N616" s="33" t="s">
        <v>189</v>
      </c>
      <c r="O616" s="35" t="s">
        <v>179</v>
      </c>
      <c r="P616" s="33" t="s">
        <v>192</v>
      </c>
      <c r="Q616" s="31">
        <f>IFERROR((VLOOKUP(Transactions[[#This Row],[Product/ Service Name]],Products[[Product/ Service Name]:[Unit Sales Price]],4,FALSE))*Transactions[[#This Row],[Quantity Sold]],"-")</f>
        <v>120</v>
      </c>
      <c r="R616" s="31">
        <f>IFERROR(Transactions[[#This Row],[Net of Sale]]-Transactions[[#This Row],[COGS]],"-")</f>
        <v>24</v>
      </c>
      <c r="S616" s="31">
        <f>IFERROR(Transactions[[#This Row],[COGS]]*Assumptions!$C$1,"-")</f>
        <v>12</v>
      </c>
      <c r="T616" s="31">
        <f>IFERROR(Transactions[[#This Row],[Output VAT(Liability)]]-Transactions[[#This Row],[Input VAT (Assets)]],"-")</f>
        <v>2.4000000000000004</v>
      </c>
    </row>
    <row r="617" spans="2:20" x14ac:dyDescent="0.3">
      <c r="B617" s="55">
        <v>45977</v>
      </c>
      <c r="C617" s="50">
        <f>MONTH(Transactions[[#This Row],[Date]])</f>
        <v>11</v>
      </c>
      <c r="D617" s="50" t="s">
        <v>216</v>
      </c>
      <c r="E617" s="50" t="s">
        <v>14</v>
      </c>
      <c r="F617" s="33" t="s">
        <v>99</v>
      </c>
      <c r="G617" s="33" t="s">
        <v>106</v>
      </c>
      <c r="H617" s="33" t="s">
        <v>172</v>
      </c>
      <c r="I617" s="33">
        <v>20</v>
      </c>
      <c r="J617" s="24">
        <f>IFERROR(VLOOKUP(Transactions[[#This Row],[Product/ Service Name]],Products[[Product/ Service Name]:[Unit Sales Price]],10,FALSE),"-")</f>
        <v>7.1999999999999993</v>
      </c>
      <c r="K617" s="27">
        <f>IFERROR(Transactions[[#This Row],[Unit Price]]*Transactions[[#This Row],[Quantity Sold]],"-")</f>
        <v>144</v>
      </c>
      <c r="L617" s="31">
        <f>IFERROR(Transactions[[#This Row],[Net of Sale]]*Assumptions!$C$1,"-")</f>
        <v>14.4</v>
      </c>
      <c r="M617" s="31">
        <f>IFERROR(Transactions[[#This Row],[Net of Sale]]*(1+Assumptions!$C$1),"-")</f>
        <v>158.4</v>
      </c>
      <c r="N617" s="33" t="s">
        <v>190</v>
      </c>
      <c r="O617" s="35" t="s">
        <v>180</v>
      </c>
      <c r="P617" s="33" t="s">
        <v>192</v>
      </c>
      <c r="Q617" s="31">
        <f>IFERROR((VLOOKUP(Transactions[[#This Row],[Product/ Service Name]],Products[[Product/ Service Name]:[Unit Sales Price]],4,FALSE))*Transactions[[#This Row],[Quantity Sold]],"-")</f>
        <v>120</v>
      </c>
      <c r="R617" s="31">
        <f>IFERROR(Transactions[[#This Row],[Net of Sale]]-Transactions[[#This Row],[COGS]],"-")</f>
        <v>24</v>
      </c>
      <c r="S617" s="31">
        <f>IFERROR(Transactions[[#This Row],[COGS]]*Assumptions!$C$1,"-")</f>
        <v>12</v>
      </c>
      <c r="T617" s="31">
        <f>IFERROR(Transactions[[#This Row],[Output VAT(Liability)]]-Transactions[[#This Row],[Input VAT (Assets)]],"-")</f>
        <v>2.4000000000000004</v>
      </c>
    </row>
    <row r="618" spans="2:20" x14ac:dyDescent="0.3">
      <c r="B618" s="55">
        <v>45977</v>
      </c>
      <c r="C618" s="50">
        <f>MONTH(Transactions[[#This Row],[Date]])</f>
        <v>11</v>
      </c>
      <c r="D618" s="50" t="s">
        <v>216</v>
      </c>
      <c r="E618" s="50" t="s">
        <v>14</v>
      </c>
      <c r="F618" s="33" t="s">
        <v>100</v>
      </c>
      <c r="G618" s="33" t="s">
        <v>106</v>
      </c>
      <c r="H618" s="33" t="s">
        <v>167</v>
      </c>
      <c r="I618" s="33">
        <v>20</v>
      </c>
      <c r="J618" s="24">
        <f>IFERROR(VLOOKUP(Transactions[[#This Row],[Product/ Service Name]],Products[[Product/ Service Name]:[Unit Sales Price]],10,FALSE),"-")</f>
        <v>7.1999999999999993</v>
      </c>
      <c r="K618" s="27">
        <f>IFERROR(Transactions[[#This Row],[Unit Price]]*Transactions[[#This Row],[Quantity Sold]],"-")</f>
        <v>144</v>
      </c>
      <c r="L618" s="31">
        <f>IFERROR(Transactions[[#This Row],[Net of Sale]]*Assumptions!$C$1,"-")</f>
        <v>14.4</v>
      </c>
      <c r="M618" s="31">
        <f>IFERROR(Transactions[[#This Row],[Net of Sale]]*(1+Assumptions!$C$1),"-")</f>
        <v>158.4</v>
      </c>
      <c r="N618" s="33" t="s">
        <v>186</v>
      </c>
      <c r="O618" s="35" t="s">
        <v>185</v>
      </c>
      <c r="P618" s="33" t="s">
        <v>191</v>
      </c>
      <c r="Q618" s="31">
        <f>IFERROR((VLOOKUP(Transactions[[#This Row],[Product/ Service Name]],Products[[Product/ Service Name]:[Unit Sales Price]],4,FALSE))*Transactions[[#This Row],[Quantity Sold]],"-")</f>
        <v>120</v>
      </c>
      <c r="R618" s="31">
        <f>IFERROR(Transactions[[#This Row],[Net of Sale]]-Transactions[[#This Row],[COGS]],"-")</f>
        <v>24</v>
      </c>
      <c r="S618" s="31">
        <f>IFERROR(Transactions[[#This Row],[COGS]]*Assumptions!$C$1,"-")</f>
        <v>12</v>
      </c>
      <c r="T618" s="31">
        <f>IFERROR(Transactions[[#This Row],[Output VAT(Liability)]]-Transactions[[#This Row],[Input VAT (Assets)]],"-")</f>
        <v>2.4000000000000004</v>
      </c>
    </row>
    <row r="619" spans="2:20" x14ac:dyDescent="0.3">
      <c r="B619" s="55">
        <v>45977</v>
      </c>
      <c r="C619" s="50">
        <f>MONTH(Transactions[[#This Row],[Date]])</f>
        <v>11</v>
      </c>
      <c r="D619" s="50" t="s">
        <v>216</v>
      </c>
      <c r="E619" s="50" t="s">
        <v>14</v>
      </c>
      <c r="F619" s="33" t="s">
        <v>101</v>
      </c>
      <c r="G619" s="33" t="s">
        <v>106</v>
      </c>
      <c r="H619" s="33" t="s">
        <v>168</v>
      </c>
      <c r="I619" s="33">
        <v>20</v>
      </c>
      <c r="J619" s="24">
        <f>IFERROR(VLOOKUP(Transactions[[#This Row],[Product/ Service Name]],Products[[Product/ Service Name]:[Unit Sales Price]],10,FALSE),"-")</f>
        <v>7.1999999999999993</v>
      </c>
      <c r="K619" s="27">
        <f>IFERROR(Transactions[[#This Row],[Unit Price]]*Transactions[[#This Row],[Quantity Sold]],"-")</f>
        <v>144</v>
      </c>
      <c r="L619" s="31">
        <f>IFERROR(Transactions[[#This Row],[Net of Sale]]*Assumptions!$C$1,"-")</f>
        <v>14.4</v>
      </c>
      <c r="M619" s="31">
        <f>IFERROR(Transactions[[#This Row],[Net of Sale]]*(1+Assumptions!$C$1),"-")</f>
        <v>158.4</v>
      </c>
      <c r="N619" s="33" t="s">
        <v>186</v>
      </c>
      <c r="O619" s="35" t="s">
        <v>185</v>
      </c>
      <c r="P619" s="33" t="s">
        <v>191</v>
      </c>
      <c r="Q619" s="31">
        <f>IFERROR((VLOOKUP(Transactions[[#This Row],[Product/ Service Name]],Products[[Product/ Service Name]:[Unit Sales Price]],4,FALSE))*Transactions[[#This Row],[Quantity Sold]],"-")</f>
        <v>120</v>
      </c>
      <c r="R619" s="31">
        <f>IFERROR(Transactions[[#This Row],[Net of Sale]]-Transactions[[#This Row],[COGS]],"-")</f>
        <v>24</v>
      </c>
      <c r="S619" s="31">
        <f>IFERROR(Transactions[[#This Row],[COGS]]*Assumptions!$C$1,"-")</f>
        <v>12</v>
      </c>
      <c r="T619" s="31">
        <f>IFERROR(Transactions[[#This Row],[Output VAT(Liability)]]-Transactions[[#This Row],[Input VAT (Assets)]],"-")</f>
        <v>2.4000000000000004</v>
      </c>
    </row>
    <row r="620" spans="2:20" x14ac:dyDescent="0.3">
      <c r="B620" s="55">
        <v>45979</v>
      </c>
      <c r="C620" s="50">
        <f>MONTH(Transactions[[#This Row],[Date]])</f>
        <v>11</v>
      </c>
      <c r="D620" s="50" t="s">
        <v>216</v>
      </c>
      <c r="E620" s="50" t="s">
        <v>14</v>
      </c>
      <c r="F620" s="33" t="s">
        <v>102</v>
      </c>
      <c r="G620" s="33" t="s">
        <v>106</v>
      </c>
      <c r="H620" s="33" t="s">
        <v>169</v>
      </c>
      <c r="I620" s="33">
        <v>20</v>
      </c>
      <c r="J620" s="24">
        <f>IFERROR(VLOOKUP(Transactions[[#This Row],[Product/ Service Name]],Products[[Product/ Service Name]:[Unit Sales Price]],10,FALSE),"-")</f>
        <v>6</v>
      </c>
      <c r="K620" s="27">
        <f>IFERROR(Transactions[[#This Row],[Unit Price]]*Transactions[[#This Row],[Quantity Sold]],"-")</f>
        <v>120</v>
      </c>
      <c r="L620" s="31">
        <f>IFERROR(Transactions[[#This Row],[Net of Sale]]*Assumptions!$C$1,"-")</f>
        <v>12</v>
      </c>
      <c r="M620" s="31">
        <f>IFERROR(Transactions[[#This Row],[Net of Sale]]*(1+Assumptions!$C$1),"-")</f>
        <v>132</v>
      </c>
      <c r="N620" s="33" t="s">
        <v>186</v>
      </c>
      <c r="O620" s="35" t="s">
        <v>181</v>
      </c>
      <c r="P620" s="33" t="s">
        <v>191</v>
      </c>
      <c r="Q620" s="31">
        <f>IFERROR((VLOOKUP(Transactions[[#This Row],[Product/ Service Name]],Products[[Product/ Service Name]:[Unit Sales Price]],4,FALSE))*Transactions[[#This Row],[Quantity Sold]],"-")</f>
        <v>100</v>
      </c>
      <c r="R620" s="31">
        <f>IFERROR(Transactions[[#This Row],[Net of Sale]]-Transactions[[#This Row],[COGS]],"-")</f>
        <v>20</v>
      </c>
      <c r="S620" s="31">
        <f>IFERROR(Transactions[[#This Row],[COGS]]*Assumptions!$C$1,"-")</f>
        <v>10</v>
      </c>
      <c r="T620" s="31">
        <f>IFERROR(Transactions[[#This Row],[Output VAT(Liability)]]-Transactions[[#This Row],[Input VAT (Assets)]],"-")</f>
        <v>2</v>
      </c>
    </row>
    <row r="621" spans="2:20" x14ac:dyDescent="0.3">
      <c r="B621" s="55">
        <v>45979</v>
      </c>
      <c r="C621" s="50">
        <f>MONTH(Transactions[[#This Row],[Date]])</f>
        <v>11</v>
      </c>
      <c r="D621" s="50" t="s">
        <v>216</v>
      </c>
      <c r="E621" s="50" t="s">
        <v>14</v>
      </c>
      <c r="F621" s="33" t="s">
        <v>103</v>
      </c>
      <c r="G621" s="33" t="s">
        <v>106</v>
      </c>
      <c r="H621" s="33" t="s">
        <v>170</v>
      </c>
      <c r="I621" s="33">
        <v>20</v>
      </c>
      <c r="J621" s="24">
        <f>IFERROR(VLOOKUP(Transactions[[#This Row],[Product/ Service Name]],Products[[Product/ Service Name]:[Unit Sales Price]],10,FALSE),"-")</f>
        <v>6</v>
      </c>
      <c r="K621" s="27">
        <f>IFERROR(Transactions[[#This Row],[Unit Price]]*Transactions[[#This Row],[Quantity Sold]],"-")</f>
        <v>120</v>
      </c>
      <c r="L621" s="31">
        <f>IFERROR(Transactions[[#This Row],[Net of Sale]]*Assumptions!$C$1,"-")</f>
        <v>12</v>
      </c>
      <c r="M621" s="31">
        <f>IFERROR(Transactions[[#This Row],[Net of Sale]]*(1+Assumptions!$C$1),"-")</f>
        <v>132</v>
      </c>
      <c r="N621" s="33" t="s">
        <v>187</v>
      </c>
      <c r="O621" s="35" t="s">
        <v>182</v>
      </c>
      <c r="P621" s="33" t="s">
        <v>191</v>
      </c>
      <c r="Q621" s="31">
        <f>IFERROR((VLOOKUP(Transactions[[#This Row],[Product/ Service Name]],Products[[Product/ Service Name]:[Unit Sales Price]],4,FALSE))*Transactions[[#This Row],[Quantity Sold]],"-")</f>
        <v>100</v>
      </c>
      <c r="R621" s="31">
        <f>IFERROR(Transactions[[#This Row],[Net of Sale]]-Transactions[[#This Row],[COGS]],"-")</f>
        <v>20</v>
      </c>
      <c r="S621" s="31">
        <f>IFERROR(Transactions[[#This Row],[COGS]]*Assumptions!$C$1,"-")</f>
        <v>10</v>
      </c>
      <c r="T621" s="31">
        <f>IFERROR(Transactions[[#This Row],[Output VAT(Liability)]]-Transactions[[#This Row],[Input VAT (Assets)]],"-")</f>
        <v>2</v>
      </c>
    </row>
    <row r="622" spans="2:20" x14ac:dyDescent="0.3">
      <c r="B622" s="55">
        <v>45979</v>
      </c>
      <c r="C622" s="50">
        <f>MONTH(Transactions[[#This Row],[Date]])</f>
        <v>11</v>
      </c>
      <c r="D622" s="50" t="s">
        <v>216</v>
      </c>
      <c r="E622" s="50" t="s">
        <v>14</v>
      </c>
      <c r="F622" s="33" t="s">
        <v>104</v>
      </c>
      <c r="G622" s="33" t="s">
        <v>106</v>
      </c>
      <c r="H622" s="33" t="s">
        <v>171</v>
      </c>
      <c r="I622" s="33">
        <v>20</v>
      </c>
      <c r="J622" s="24">
        <f>IFERROR(VLOOKUP(Transactions[[#This Row],[Product/ Service Name]],Products[[Product/ Service Name]:[Unit Sales Price]],10,FALSE),"-")</f>
        <v>6</v>
      </c>
      <c r="K622" s="27">
        <f>IFERROR(Transactions[[#This Row],[Unit Price]]*Transactions[[#This Row],[Quantity Sold]],"-")</f>
        <v>120</v>
      </c>
      <c r="L622" s="31">
        <f>IFERROR(Transactions[[#This Row],[Net of Sale]]*Assumptions!$C$1,"-")</f>
        <v>12</v>
      </c>
      <c r="M622" s="31">
        <f>IFERROR(Transactions[[#This Row],[Net of Sale]]*(1+Assumptions!$C$1),"-")</f>
        <v>132</v>
      </c>
      <c r="N622" s="33" t="s">
        <v>187</v>
      </c>
      <c r="O622" s="35" t="s">
        <v>184</v>
      </c>
      <c r="P622" s="33" t="s">
        <v>191</v>
      </c>
      <c r="Q622" s="31">
        <f>IFERROR((VLOOKUP(Transactions[[#This Row],[Product/ Service Name]],Products[[Product/ Service Name]:[Unit Sales Price]],4,FALSE))*Transactions[[#This Row],[Quantity Sold]],"-")</f>
        <v>100</v>
      </c>
      <c r="R622" s="31">
        <f>IFERROR(Transactions[[#This Row],[Net of Sale]]-Transactions[[#This Row],[COGS]],"-")</f>
        <v>20</v>
      </c>
      <c r="S622" s="31">
        <f>IFERROR(Transactions[[#This Row],[COGS]]*Assumptions!$C$1,"-")</f>
        <v>10</v>
      </c>
      <c r="T622" s="31">
        <f>IFERROR(Transactions[[#This Row],[Output VAT(Liability)]]-Transactions[[#This Row],[Input VAT (Assets)]],"-")</f>
        <v>2</v>
      </c>
    </row>
    <row r="623" spans="2:20" x14ac:dyDescent="0.3">
      <c r="B623" s="55">
        <v>45980</v>
      </c>
      <c r="C623" s="50">
        <f>MONTH(Transactions[[#This Row],[Date]])</f>
        <v>11</v>
      </c>
      <c r="D623" s="50" t="s">
        <v>216</v>
      </c>
      <c r="E623" s="50" t="s">
        <v>14</v>
      </c>
      <c r="F623" s="33" t="s">
        <v>51</v>
      </c>
      <c r="G623" s="33" t="s">
        <v>106</v>
      </c>
      <c r="H623" s="33" t="s">
        <v>172</v>
      </c>
      <c r="I623" s="33">
        <v>20</v>
      </c>
      <c r="J623" s="24">
        <f>IFERROR(VLOOKUP(Transactions[[#This Row],[Product/ Service Name]],Products[[Product/ Service Name]:[Unit Sales Price]],10,FALSE),"-")</f>
        <v>9.6</v>
      </c>
      <c r="K623" s="27">
        <f>IFERROR(Transactions[[#This Row],[Unit Price]]*Transactions[[#This Row],[Quantity Sold]],"-")</f>
        <v>192</v>
      </c>
      <c r="L623" s="31">
        <f>IFERROR(Transactions[[#This Row],[Net of Sale]]*Assumptions!$C$1,"-")</f>
        <v>19.200000000000003</v>
      </c>
      <c r="M623" s="31">
        <f>IFERROR(Transactions[[#This Row],[Net of Sale]]*(1+Assumptions!$C$1),"-")</f>
        <v>211.20000000000002</v>
      </c>
      <c r="N623" s="33" t="s">
        <v>188</v>
      </c>
      <c r="O623" s="35" t="s">
        <v>183</v>
      </c>
      <c r="P623" s="33" t="s">
        <v>192</v>
      </c>
      <c r="Q623" s="31">
        <f>IFERROR((VLOOKUP(Transactions[[#This Row],[Product/ Service Name]],Products[[Product/ Service Name]:[Unit Sales Price]],4,FALSE))*Transactions[[#This Row],[Quantity Sold]],"-")</f>
        <v>160</v>
      </c>
      <c r="R623" s="31">
        <f>IFERROR(Transactions[[#This Row],[Net of Sale]]-Transactions[[#This Row],[COGS]],"-")</f>
        <v>32</v>
      </c>
      <c r="S623" s="31">
        <f>IFERROR(Transactions[[#This Row],[COGS]]*Assumptions!$C$1,"-")</f>
        <v>16</v>
      </c>
      <c r="T623" s="31">
        <f>IFERROR(Transactions[[#This Row],[Output VAT(Liability)]]-Transactions[[#This Row],[Input VAT (Assets)]],"-")</f>
        <v>3.2000000000000028</v>
      </c>
    </row>
    <row r="624" spans="2:20" x14ac:dyDescent="0.3">
      <c r="B624" s="55">
        <v>45980</v>
      </c>
      <c r="C624" s="50">
        <f>MONTH(Transactions[[#This Row],[Date]])</f>
        <v>11</v>
      </c>
      <c r="D624" s="50" t="s">
        <v>216</v>
      </c>
      <c r="E624" s="50" t="s">
        <v>14</v>
      </c>
      <c r="F624" s="33" t="s">
        <v>52</v>
      </c>
      <c r="G624" s="33" t="s">
        <v>106</v>
      </c>
      <c r="H624" s="33" t="s">
        <v>167</v>
      </c>
      <c r="I624" s="33">
        <v>20</v>
      </c>
      <c r="J624" s="24">
        <f>IFERROR(VLOOKUP(Transactions[[#This Row],[Product/ Service Name]],Products[[Product/ Service Name]:[Unit Sales Price]],10,FALSE),"-")</f>
        <v>10.799999999999999</v>
      </c>
      <c r="K624" s="27">
        <f>IFERROR(Transactions[[#This Row],[Unit Price]]*Transactions[[#This Row],[Quantity Sold]],"-")</f>
        <v>215.99999999999997</v>
      </c>
      <c r="L624" s="31">
        <f>IFERROR(Transactions[[#This Row],[Net of Sale]]*Assumptions!$C$1,"-")</f>
        <v>21.599999999999998</v>
      </c>
      <c r="M624" s="31">
        <f>IFERROR(Transactions[[#This Row],[Net of Sale]]*(1+Assumptions!$C$1),"-")</f>
        <v>237.6</v>
      </c>
      <c r="N624" s="33" t="s">
        <v>189</v>
      </c>
      <c r="O624" s="35" t="s">
        <v>185</v>
      </c>
      <c r="P624" s="33" t="s">
        <v>192</v>
      </c>
      <c r="Q624" s="31">
        <f>IFERROR((VLOOKUP(Transactions[[#This Row],[Product/ Service Name]],Products[[Product/ Service Name]:[Unit Sales Price]],4,FALSE))*Transactions[[#This Row],[Quantity Sold]],"-")</f>
        <v>180</v>
      </c>
      <c r="R624" s="31">
        <f>IFERROR(Transactions[[#This Row],[Net of Sale]]-Transactions[[#This Row],[COGS]],"-")</f>
        <v>35.999999999999972</v>
      </c>
      <c r="S624" s="31">
        <f>IFERROR(Transactions[[#This Row],[COGS]]*Assumptions!$C$1,"-")</f>
        <v>18</v>
      </c>
      <c r="T624" s="31">
        <f>IFERROR(Transactions[[#This Row],[Output VAT(Liability)]]-Transactions[[#This Row],[Input VAT (Assets)]],"-")</f>
        <v>3.5999999999999979</v>
      </c>
    </row>
    <row r="625" spans="2:20" x14ac:dyDescent="0.3">
      <c r="B625" s="55">
        <v>45980</v>
      </c>
      <c r="C625" s="50">
        <f>MONTH(Transactions[[#This Row],[Date]])</f>
        <v>11</v>
      </c>
      <c r="D625" s="50" t="s">
        <v>216</v>
      </c>
      <c r="E625" s="50" t="s">
        <v>14</v>
      </c>
      <c r="F625" s="33" t="s">
        <v>53</v>
      </c>
      <c r="G625" s="33" t="s">
        <v>106</v>
      </c>
      <c r="H625" s="33" t="s">
        <v>168</v>
      </c>
      <c r="I625" s="33">
        <v>20</v>
      </c>
      <c r="J625" s="24">
        <f>IFERROR(VLOOKUP(Transactions[[#This Row],[Product/ Service Name]],Products[[Product/ Service Name]:[Unit Sales Price]],10,FALSE),"-")</f>
        <v>18</v>
      </c>
      <c r="K625" s="27">
        <f>IFERROR(Transactions[[#This Row],[Unit Price]]*Transactions[[#This Row],[Quantity Sold]],"-")</f>
        <v>360</v>
      </c>
      <c r="L625" s="31">
        <f>IFERROR(Transactions[[#This Row],[Net of Sale]]*Assumptions!$C$1,"-")</f>
        <v>36</v>
      </c>
      <c r="M625" s="31">
        <f>IFERROR(Transactions[[#This Row],[Net of Sale]]*(1+Assumptions!$C$1),"-")</f>
        <v>396.00000000000006</v>
      </c>
      <c r="N625" s="33" t="s">
        <v>188</v>
      </c>
      <c r="O625" s="35" t="s">
        <v>181</v>
      </c>
      <c r="P625" s="33" t="s">
        <v>191</v>
      </c>
      <c r="Q625" s="31">
        <f>IFERROR((VLOOKUP(Transactions[[#This Row],[Product/ Service Name]],Products[[Product/ Service Name]:[Unit Sales Price]],4,FALSE))*Transactions[[#This Row],[Quantity Sold]],"-")</f>
        <v>300</v>
      </c>
      <c r="R625" s="31">
        <f>IFERROR(Transactions[[#This Row],[Net of Sale]]-Transactions[[#This Row],[COGS]],"-")</f>
        <v>60</v>
      </c>
      <c r="S625" s="31">
        <f>IFERROR(Transactions[[#This Row],[COGS]]*Assumptions!$C$1,"-")</f>
        <v>30</v>
      </c>
      <c r="T625" s="31">
        <f>IFERROR(Transactions[[#This Row],[Output VAT(Liability)]]-Transactions[[#This Row],[Input VAT (Assets)]],"-")</f>
        <v>6</v>
      </c>
    </row>
    <row r="626" spans="2:20" x14ac:dyDescent="0.3">
      <c r="B626" s="55">
        <v>45980</v>
      </c>
      <c r="C626" s="50">
        <f>MONTH(Transactions[[#This Row],[Date]])</f>
        <v>11</v>
      </c>
      <c r="D626" s="50" t="s">
        <v>216</v>
      </c>
      <c r="E626" s="50" t="s">
        <v>14</v>
      </c>
      <c r="F626" s="33" t="s">
        <v>54</v>
      </c>
      <c r="G626" s="33" t="s">
        <v>106</v>
      </c>
      <c r="H626" s="33" t="s">
        <v>169</v>
      </c>
      <c r="I626" s="33">
        <v>20</v>
      </c>
      <c r="J626" s="24">
        <f>IFERROR(VLOOKUP(Transactions[[#This Row],[Product/ Service Name]],Products[[Product/ Service Name]:[Unit Sales Price]],10,FALSE),"-")</f>
        <v>36</v>
      </c>
      <c r="K626" s="27">
        <f>IFERROR(Transactions[[#This Row],[Unit Price]]*Transactions[[#This Row],[Quantity Sold]],"-")</f>
        <v>720</v>
      </c>
      <c r="L626" s="31">
        <f>IFERROR(Transactions[[#This Row],[Net of Sale]]*Assumptions!$C$1,"-")</f>
        <v>72</v>
      </c>
      <c r="M626" s="31">
        <f>IFERROR(Transactions[[#This Row],[Net of Sale]]*(1+Assumptions!$C$1),"-")</f>
        <v>792.00000000000011</v>
      </c>
      <c r="N626" s="33" t="s">
        <v>188</v>
      </c>
      <c r="O626" s="35" t="s">
        <v>183</v>
      </c>
      <c r="P626" s="33" t="s">
        <v>191</v>
      </c>
      <c r="Q626" s="31">
        <f>IFERROR((VLOOKUP(Transactions[[#This Row],[Product/ Service Name]],Products[[Product/ Service Name]:[Unit Sales Price]],4,FALSE))*Transactions[[#This Row],[Quantity Sold]],"-")</f>
        <v>600</v>
      </c>
      <c r="R626" s="31">
        <f>IFERROR(Transactions[[#This Row],[Net of Sale]]-Transactions[[#This Row],[COGS]],"-")</f>
        <v>120</v>
      </c>
      <c r="S626" s="31">
        <f>IFERROR(Transactions[[#This Row],[COGS]]*Assumptions!$C$1,"-")</f>
        <v>60</v>
      </c>
      <c r="T626" s="31">
        <f>IFERROR(Transactions[[#This Row],[Output VAT(Liability)]]-Transactions[[#This Row],[Input VAT (Assets)]],"-")</f>
        <v>12</v>
      </c>
    </row>
    <row r="627" spans="2:20" x14ac:dyDescent="0.3">
      <c r="B627" s="55">
        <v>45980</v>
      </c>
      <c r="C627" s="50">
        <f>MONTH(Transactions[[#This Row],[Date]])</f>
        <v>11</v>
      </c>
      <c r="D627" s="50" t="s">
        <v>216</v>
      </c>
      <c r="E627" s="50" t="s">
        <v>14</v>
      </c>
      <c r="F627" s="33" t="s">
        <v>55</v>
      </c>
      <c r="G627" s="33" t="s">
        <v>106</v>
      </c>
      <c r="H627" s="33" t="s">
        <v>170</v>
      </c>
      <c r="I627" s="33">
        <v>20</v>
      </c>
      <c r="J627" s="24">
        <f>IFERROR(VLOOKUP(Transactions[[#This Row],[Product/ Service Name]],Products[[Product/ Service Name]:[Unit Sales Price]],10,FALSE),"-")</f>
        <v>16.8</v>
      </c>
      <c r="K627" s="27">
        <f>IFERROR(Transactions[[#This Row],[Unit Price]]*Transactions[[#This Row],[Quantity Sold]],"-")</f>
        <v>336</v>
      </c>
      <c r="L627" s="31">
        <f>IFERROR(Transactions[[#This Row],[Net of Sale]]*Assumptions!$C$1,"-")</f>
        <v>33.6</v>
      </c>
      <c r="M627" s="31">
        <f>IFERROR(Transactions[[#This Row],[Net of Sale]]*(1+Assumptions!$C$1),"-")</f>
        <v>369.6</v>
      </c>
      <c r="N627" s="33" t="s">
        <v>188</v>
      </c>
      <c r="O627" s="35" t="s">
        <v>177</v>
      </c>
      <c r="P627" s="33" t="s">
        <v>191</v>
      </c>
      <c r="Q627" s="31">
        <f>IFERROR((VLOOKUP(Transactions[[#This Row],[Product/ Service Name]],Products[[Product/ Service Name]:[Unit Sales Price]],4,FALSE))*Transactions[[#This Row],[Quantity Sold]],"-")</f>
        <v>280</v>
      </c>
      <c r="R627" s="31">
        <f>IFERROR(Transactions[[#This Row],[Net of Sale]]-Transactions[[#This Row],[COGS]],"-")</f>
        <v>56</v>
      </c>
      <c r="S627" s="31">
        <f>IFERROR(Transactions[[#This Row],[COGS]]*Assumptions!$C$1,"-")</f>
        <v>28</v>
      </c>
      <c r="T627" s="31">
        <f>IFERROR(Transactions[[#This Row],[Output VAT(Liability)]]-Transactions[[#This Row],[Input VAT (Assets)]],"-")</f>
        <v>5.6000000000000014</v>
      </c>
    </row>
    <row r="628" spans="2:20" x14ac:dyDescent="0.3">
      <c r="B628" s="55">
        <v>45981</v>
      </c>
      <c r="C628" s="50">
        <f>MONTH(Transactions[[#This Row],[Date]])</f>
        <v>11</v>
      </c>
      <c r="D628" s="50" t="s">
        <v>216</v>
      </c>
      <c r="E628" s="50" t="s">
        <v>14</v>
      </c>
      <c r="F628" s="33" t="s">
        <v>56</v>
      </c>
      <c r="G628" s="33" t="s">
        <v>106</v>
      </c>
      <c r="H628" s="33" t="s">
        <v>171</v>
      </c>
      <c r="I628" s="33">
        <v>20</v>
      </c>
      <c r="J628" s="24">
        <f>IFERROR(VLOOKUP(Transactions[[#This Row],[Product/ Service Name]],Products[[Product/ Service Name]:[Unit Sales Price]],10,FALSE),"-")</f>
        <v>72</v>
      </c>
      <c r="K628" s="27">
        <f>IFERROR(Transactions[[#This Row],[Unit Price]]*Transactions[[#This Row],[Quantity Sold]],"-")</f>
        <v>1440</v>
      </c>
      <c r="L628" s="31">
        <f>IFERROR(Transactions[[#This Row],[Net of Sale]]*Assumptions!$C$1,"-")</f>
        <v>144</v>
      </c>
      <c r="M628" s="31">
        <f>IFERROR(Transactions[[#This Row],[Net of Sale]]*(1+Assumptions!$C$1),"-")</f>
        <v>1584.0000000000002</v>
      </c>
      <c r="N628" s="33" t="s">
        <v>190</v>
      </c>
      <c r="O628" s="35" t="s">
        <v>184</v>
      </c>
      <c r="P628" s="33" t="s">
        <v>191</v>
      </c>
      <c r="Q628" s="31">
        <f>IFERROR((VLOOKUP(Transactions[[#This Row],[Product/ Service Name]],Products[[Product/ Service Name]:[Unit Sales Price]],4,FALSE))*Transactions[[#This Row],[Quantity Sold]],"-")</f>
        <v>1200</v>
      </c>
      <c r="R628" s="31">
        <f>IFERROR(Transactions[[#This Row],[Net of Sale]]-Transactions[[#This Row],[COGS]],"-")</f>
        <v>240</v>
      </c>
      <c r="S628" s="31">
        <f>IFERROR(Transactions[[#This Row],[COGS]]*Assumptions!$C$1,"-")</f>
        <v>120</v>
      </c>
      <c r="T628" s="31">
        <f>IFERROR(Transactions[[#This Row],[Output VAT(Liability)]]-Transactions[[#This Row],[Input VAT (Assets)]],"-")</f>
        <v>24</v>
      </c>
    </row>
    <row r="629" spans="2:20" x14ac:dyDescent="0.3">
      <c r="B629" s="55">
        <v>45982</v>
      </c>
      <c r="C629" s="50">
        <f>MONTH(Transactions[[#This Row],[Date]])</f>
        <v>11</v>
      </c>
      <c r="D629" s="50" t="s">
        <v>216</v>
      </c>
      <c r="E629" s="50" t="s">
        <v>14</v>
      </c>
      <c r="F629" s="33" t="s">
        <v>57</v>
      </c>
      <c r="G629" s="33" t="s">
        <v>106</v>
      </c>
      <c r="H629" s="33" t="s">
        <v>172</v>
      </c>
      <c r="I629" s="33">
        <v>20</v>
      </c>
      <c r="J629" s="24">
        <f>IFERROR(VLOOKUP(Transactions[[#This Row],[Product/ Service Name]],Products[[Product/ Service Name]:[Unit Sales Price]],10,FALSE),"-")</f>
        <v>15.6</v>
      </c>
      <c r="K629" s="27">
        <f>IFERROR(Transactions[[#This Row],[Unit Price]]*Transactions[[#This Row],[Quantity Sold]],"-")</f>
        <v>312</v>
      </c>
      <c r="L629" s="31">
        <f>IFERROR(Transactions[[#This Row],[Net of Sale]]*Assumptions!$C$1,"-")</f>
        <v>31.200000000000003</v>
      </c>
      <c r="M629" s="31">
        <f>IFERROR(Transactions[[#This Row],[Net of Sale]]*(1+Assumptions!$C$1),"-")</f>
        <v>343.20000000000005</v>
      </c>
      <c r="N629" s="33" t="s">
        <v>190</v>
      </c>
      <c r="O629" s="35" t="s">
        <v>178</v>
      </c>
      <c r="P629" s="33" t="s">
        <v>191</v>
      </c>
      <c r="Q629" s="31">
        <f>IFERROR((VLOOKUP(Transactions[[#This Row],[Product/ Service Name]],Products[[Product/ Service Name]:[Unit Sales Price]],4,FALSE))*Transactions[[#This Row],[Quantity Sold]],"-")</f>
        <v>260</v>
      </c>
      <c r="R629" s="31">
        <f>IFERROR(Transactions[[#This Row],[Net of Sale]]-Transactions[[#This Row],[COGS]],"-")</f>
        <v>52</v>
      </c>
      <c r="S629" s="31">
        <f>IFERROR(Transactions[[#This Row],[COGS]]*Assumptions!$C$1,"-")</f>
        <v>26</v>
      </c>
      <c r="T629" s="31">
        <f>IFERROR(Transactions[[#This Row],[Output VAT(Liability)]]-Transactions[[#This Row],[Input VAT (Assets)]],"-")</f>
        <v>5.2000000000000028</v>
      </c>
    </row>
    <row r="630" spans="2:20" x14ac:dyDescent="0.3">
      <c r="B630" s="55">
        <v>45982</v>
      </c>
      <c r="C630" s="50">
        <f>MONTH(Transactions[[#This Row],[Date]])</f>
        <v>11</v>
      </c>
      <c r="D630" s="50" t="s">
        <v>216</v>
      </c>
      <c r="E630" s="50" t="s">
        <v>14</v>
      </c>
      <c r="F630" s="33" t="s">
        <v>58</v>
      </c>
      <c r="G630" s="33" t="s">
        <v>106</v>
      </c>
      <c r="H630" s="33" t="s">
        <v>167</v>
      </c>
      <c r="I630" s="33">
        <v>20</v>
      </c>
      <c r="J630" s="24">
        <f>IFERROR(VLOOKUP(Transactions[[#This Row],[Product/ Service Name]],Products[[Product/ Service Name]:[Unit Sales Price]],10,FALSE),"-")</f>
        <v>48</v>
      </c>
      <c r="K630" s="27">
        <f>IFERROR(Transactions[[#This Row],[Unit Price]]*Transactions[[#This Row],[Quantity Sold]],"-")</f>
        <v>960</v>
      </c>
      <c r="L630" s="31">
        <f>IFERROR(Transactions[[#This Row],[Net of Sale]]*Assumptions!$C$1,"-")</f>
        <v>96</v>
      </c>
      <c r="M630" s="31">
        <f>IFERROR(Transactions[[#This Row],[Net of Sale]]*(1+Assumptions!$C$1),"-")</f>
        <v>1056</v>
      </c>
      <c r="N630" s="33" t="s">
        <v>190</v>
      </c>
      <c r="O630" s="35" t="s">
        <v>183</v>
      </c>
      <c r="P630" s="33" t="s">
        <v>192</v>
      </c>
      <c r="Q630" s="31">
        <f>IFERROR((VLOOKUP(Transactions[[#This Row],[Product/ Service Name]],Products[[Product/ Service Name]:[Unit Sales Price]],4,FALSE))*Transactions[[#This Row],[Quantity Sold]],"-")</f>
        <v>800</v>
      </c>
      <c r="R630" s="31">
        <f>IFERROR(Transactions[[#This Row],[Net of Sale]]-Transactions[[#This Row],[COGS]],"-")</f>
        <v>160</v>
      </c>
      <c r="S630" s="31">
        <f>IFERROR(Transactions[[#This Row],[COGS]]*Assumptions!$C$1,"-")</f>
        <v>80</v>
      </c>
      <c r="T630" s="31">
        <f>IFERROR(Transactions[[#This Row],[Output VAT(Liability)]]-Transactions[[#This Row],[Input VAT (Assets)]],"-")</f>
        <v>16</v>
      </c>
    </row>
    <row r="631" spans="2:20" x14ac:dyDescent="0.3">
      <c r="B631" s="55">
        <v>45984</v>
      </c>
      <c r="C631" s="50">
        <f>MONTH(Transactions[[#This Row],[Date]])</f>
        <v>11</v>
      </c>
      <c r="D631" s="50" t="s">
        <v>216</v>
      </c>
      <c r="E631" s="50" t="s">
        <v>14</v>
      </c>
      <c r="F631" s="33" t="s">
        <v>59</v>
      </c>
      <c r="G631" s="33" t="s">
        <v>106</v>
      </c>
      <c r="H631" s="33" t="s">
        <v>168</v>
      </c>
      <c r="I631" s="33">
        <v>20</v>
      </c>
      <c r="J631" s="24">
        <f>IFERROR(VLOOKUP(Transactions[[#This Row],[Product/ Service Name]],Products[[Product/ Service Name]:[Unit Sales Price]],10,FALSE),"-")</f>
        <v>18</v>
      </c>
      <c r="K631" s="27">
        <f>IFERROR(Transactions[[#This Row],[Unit Price]]*Transactions[[#This Row],[Quantity Sold]],"-")</f>
        <v>360</v>
      </c>
      <c r="L631" s="31">
        <f>IFERROR(Transactions[[#This Row],[Net of Sale]]*Assumptions!$C$1,"-")</f>
        <v>36</v>
      </c>
      <c r="M631" s="31">
        <f>IFERROR(Transactions[[#This Row],[Net of Sale]]*(1+Assumptions!$C$1),"-")</f>
        <v>396.00000000000006</v>
      </c>
      <c r="N631" s="33" t="s">
        <v>190</v>
      </c>
      <c r="O631" s="35" t="s">
        <v>179</v>
      </c>
      <c r="P631" s="33" t="s">
        <v>192</v>
      </c>
      <c r="Q631" s="31">
        <f>IFERROR((VLOOKUP(Transactions[[#This Row],[Product/ Service Name]],Products[[Product/ Service Name]:[Unit Sales Price]],4,FALSE))*Transactions[[#This Row],[Quantity Sold]],"-")</f>
        <v>300</v>
      </c>
      <c r="R631" s="31">
        <f>IFERROR(Transactions[[#This Row],[Net of Sale]]-Transactions[[#This Row],[COGS]],"-")</f>
        <v>60</v>
      </c>
      <c r="S631" s="31">
        <f>IFERROR(Transactions[[#This Row],[COGS]]*Assumptions!$C$1,"-")</f>
        <v>30</v>
      </c>
      <c r="T631" s="31">
        <f>IFERROR(Transactions[[#This Row],[Output VAT(Liability)]]-Transactions[[#This Row],[Input VAT (Assets)]],"-")</f>
        <v>6</v>
      </c>
    </row>
    <row r="632" spans="2:20" x14ac:dyDescent="0.3">
      <c r="B632" s="55">
        <v>45985</v>
      </c>
      <c r="C632" s="50">
        <f>MONTH(Transactions[[#This Row],[Date]])</f>
        <v>11</v>
      </c>
      <c r="D632" s="50" t="s">
        <v>216</v>
      </c>
      <c r="E632" s="50" t="s">
        <v>14</v>
      </c>
      <c r="F632" s="33" t="s">
        <v>60</v>
      </c>
      <c r="G632" s="33" t="s">
        <v>106</v>
      </c>
      <c r="H632" s="33" t="s">
        <v>169</v>
      </c>
      <c r="I632" s="33">
        <v>20</v>
      </c>
      <c r="J632" s="24">
        <f>IFERROR(VLOOKUP(Transactions[[#This Row],[Product/ Service Name]],Products[[Product/ Service Name]:[Unit Sales Price]],10,FALSE),"-")</f>
        <v>72</v>
      </c>
      <c r="K632" s="27">
        <f>IFERROR(Transactions[[#This Row],[Unit Price]]*Transactions[[#This Row],[Quantity Sold]],"-")</f>
        <v>1440</v>
      </c>
      <c r="L632" s="31">
        <f>IFERROR(Transactions[[#This Row],[Net of Sale]]*Assumptions!$C$1,"-")</f>
        <v>144</v>
      </c>
      <c r="M632" s="31">
        <f>IFERROR(Transactions[[#This Row],[Net of Sale]]*(1+Assumptions!$C$1),"-")</f>
        <v>1584.0000000000002</v>
      </c>
      <c r="N632" s="33" t="s">
        <v>190</v>
      </c>
      <c r="O632" s="35" t="s">
        <v>182</v>
      </c>
      <c r="P632" s="33" t="s">
        <v>191</v>
      </c>
      <c r="Q632" s="31">
        <f>IFERROR((VLOOKUP(Transactions[[#This Row],[Product/ Service Name]],Products[[Product/ Service Name]:[Unit Sales Price]],4,FALSE))*Transactions[[#This Row],[Quantity Sold]],"-")</f>
        <v>1200</v>
      </c>
      <c r="R632" s="31">
        <f>IFERROR(Transactions[[#This Row],[Net of Sale]]-Transactions[[#This Row],[COGS]],"-")</f>
        <v>240</v>
      </c>
      <c r="S632" s="31">
        <f>IFERROR(Transactions[[#This Row],[COGS]]*Assumptions!$C$1,"-")</f>
        <v>120</v>
      </c>
      <c r="T632" s="31">
        <f>IFERROR(Transactions[[#This Row],[Output VAT(Liability)]]-Transactions[[#This Row],[Input VAT (Assets)]],"-")</f>
        <v>24</v>
      </c>
    </row>
    <row r="633" spans="2:20" x14ac:dyDescent="0.3">
      <c r="B633" s="55">
        <v>45986</v>
      </c>
      <c r="C633" s="50">
        <f>MONTH(Transactions[[#This Row],[Date]])</f>
        <v>11</v>
      </c>
      <c r="D633" s="50" t="s">
        <v>216</v>
      </c>
      <c r="E633" s="50" t="s">
        <v>14</v>
      </c>
      <c r="F633" s="33" t="s">
        <v>61</v>
      </c>
      <c r="G633" s="33" t="s">
        <v>106</v>
      </c>
      <c r="H633" s="33" t="s">
        <v>170</v>
      </c>
      <c r="I633" s="33">
        <v>20</v>
      </c>
      <c r="J633" s="24">
        <f>IFERROR(VLOOKUP(Transactions[[#This Row],[Product/ Service Name]],Products[[Product/ Service Name]:[Unit Sales Price]],10,FALSE),"-")</f>
        <v>16.8</v>
      </c>
      <c r="K633" s="27">
        <f>IFERROR(Transactions[[#This Row],[Unit Price]]*Transactions[[#This Row],[Quantity Sold]],"-")</f>
        <v>336</v>
      </c>
      <c r="L633" s="31">
        <f>IFERROR(Transactions[[#This Row],[Net of Sale]]*Assumptions!$C$1,"-")</f>
        <v>33.6</v>
      </c>
      <c r="M633" s="31">
        <f>IFERROR(Transactions[[#This Row],[Net of Sale]]*(1+Assumptions!$C$1),"-")</f>
        <v>369.6</v>
      </c>
      <c r="N633" s="33" t="s">
        <v>190</v>
      </c>
      <c r="O633" s="35" t="s">
        <v>180</v>
      </c>
      <c r="P633" s="33" t="s">
        <v>191</v>
      </c>
      <c r="Q633" s="31">
        <f>IFERROR((VLOOKUP(Transactions[[#This Row],[Product/ Service Name]],Products[[Product/ Service Name]:[Unit Sales Price]],4,FALSE))*Transactions[[#This Row],[Quantity Sold]],"-")</f>
        <v>280</v>
      </c>
      <c r="R633" s="31">
        <f>IFERROR(Transactions[[#This Row],[Net of Sale]]-Transactions[[#This Row],[COGS]],"-")</f>
        <v>56</v>
      </c>
      <c r="S633" s="31">
        <f>IFERROR(Transactions[[#This Row],[COGS]]*Assumptions!$C$1,"-")</f>
        <v>28</v>
      </c>
      <c r="T633" s="31">
        <f>IFERROR(Transactions[[#This Row],[Output VAT(Liability)]]-Transactions[[#This Row],[Input VAT (Assets)]],"-")</f>
        <v>5.6000000000000014</v>
      </c>
    </row>
    <row r="634" spans="2:20" x14ac:dyDescent="0.3">
      <c r="B634" s="55">
        <v>45986</v>
      </c>
      <c r="C634" s="50">
        <f>MONTH(Transactions[[#This Row],[Date]])</f>
        <v>11</v>
      </c>
      <c r="D634" s="50" t="s">
        <v>216</v>
      </c>
      <c r="E634" s="50" t="s">
        <v>14</v>
      </c>
      <c r="F634" s="33" t="s">
        <v>62</v>
      </c>
      <c r="G634" s="33" t="s">
        <v>106</v>
      </c>
      <c r="H634" s="33" t="s">
        <v>171</v>
      </c>
      <c r="I634" s="33">
        <v>20</v>
      </c>
      <c r="J634" s="24">
        <f>IFERROR(VLOOKUP(Transactions[[#This Row],[Product/ Service Name]],Products[[Product/ Service Name]:[Unit Sales Price]],10,FALSE),"-")</f>
        <v>18</v>
      </c>
      <c r="K634" s="27">
        <f>IFERROR(Transactions[[#This Row],[Unit Price]]*Transactions[[#This Row],[Quantity Sold]],"-")</f>
        <v>360</v>
      </c>
      <c r="L634" s="31">
        <f>IFERROR(Transactions[[#This Row],[Net of Sale]]*Assumptions!$C$1,"-")</f>
        <v>36</v>
      </c>
      <c r="M634" s="31">
        <f>IFERROR(Transactions[[#This Row],[Net of Sale]]*(1+Assumptions!$C$1),"-")</f>
        <v>396.00000000000006</v>
      </c>
      <c r="N634" s="33" t="s">
        <v>189</v>
      </c>
      <c r="O634" s="35" t="s">
        <v>181</v>
      </c>
      <c r="P634" s="33" t="s">
        <v>191</v>
      </c>
      <c r="Q634" s="31">
        <f>IFERROR((VLOOKUP(Transactions[[#This Row],[Product/ Service Name]],Products[[Product/ Service Name]:[Unit Sales Price]],4,FALSE))*Transactions[[#This Row],[Quantity Sold]],"-")</f>
        <v>300</v>
      </c>
      <c r="R634" s="31">
        <f>IFERROR(Transactions[[#This Row],[Net of Sale]]-Transactions[[#This Row],[COGS]],"-")</f>
        <v>60</v>
      </c>
      <c r="S634" s="31">
        <f>IFERROR(Transactions[[#This Row],[COGS]]*Assumptions!$C$1,"-")</f>
        <v>30</v>
      </c>
      <c r="T634" s="31">
        <f>IFERROR(Transactions[[#This Row],[Output VAT(Liability)]]-Transactions[[#This Row],[Input VAT (Assets)]],"-")</f>
        <v>6</v>
      </c>
    </row>
    <row r="635" spans="2:20" x14ac:dyDescent="0.3">
      <c r="B635" s="55">
        <v>45986</v>
      </c>
      <c r="C635" s="50">
        <f>MONTH(Transactions[[#This Row],[Date]])</f>
        <v>11</v>
      </c>
      <c r="D635" s="50" t="s">
        <v>216</v>
      </c>
      <c r="E635" s="50" t="s">
        <v>14</v>
      </c>
      <c r="F635" s="33" t="s">
        <v>63</v>
      </c>
      <c r="G635" s="33" t="s">
        <v>106</v>
      </c>
      <c r="H635" s="33" t="s">
        <v>172</v>
      </c>
      <c r="I635" s="33">
        <v>20</v>
      </c>
      <c r="J635" s="24">
        <f>IFERROR(VLOOKUP(Transactions[[#This Row],[Product/ Service Name]],Products[[Product/ Service Name]:[Unit Sales Price]],10,FALSE),"-")</f>
        <v>4.8</v>
      </c>
      <c r="K635" s="27">
        <f>IFERROR(Transactions[[#This Row],[Unit Price]]*Transactions[[#This Row],[Quantity Sold]],"-")</f>
        <v>96</v>
      </c>
      <c r="L635" s="31">
        <f>IFERROR(Transactions[[#This Row],[Net of Sale]]*Assumptions!$C$1,"-")</f>
        <v>9.6000000000000014</v>
      </c>
      <c r="M635" s="31">
        <f>IFERROR(Transactions[[#This Row],[Net of Sale]]*(1+Assumptions!$C$1),"-")</f>
        <v>105.60000000000001</v>
      </c>
      <c r="N635" s="33" t="s">
        <v>190</v>
      </c>
      <c r="O635" s="35" t="s">
        <v>185</v>
      </c>
      <c r="P635" s="33" t="s">
        <v>191</v>
      </c>
      <c r="Q635" s="31">
        <f>IFERROR((VLOOKUP(Transactions[[#This Row],[Product/ Service Name]],Products[[Product/ Service Name]:[Unit Sales Price]],4,FALSE))*Transactions[[#This Row],[Quantity Sold]],"-")</f>
        <v>80</v>
      </c>
      <c r="R635" s="31">
        <f>IFERROR(Transactions[[#This Row],[Net of Sale]]-Transactions[[#This Row],[COGS]],"-")</f>
        <v>16</v>
      </c>
      <c r="S635" s="31">
        <f>IFERROR(Transactions[[#This Row],[COGS]]*Assumptions!$C$1,"-")</f>
        <v>8</v>
      </c>
      <c r="T635" s="31">
        <f>IFERROR(Transactions[[#This Row],[Output VAT(Liability)]]-Transactions[[#This Row],[Input VAT (Assets)]],"-")</f>
        <v>1.6000000000000014</v>
      </c>
    </row>
    <row r="636" spans="2:20" x14ac:dyDescent="0.3">
      <c r="B636" s="55">
        <v>45987</v>
      </c>
      <c r="C636" s="50">
        <f>MONTH(Transactions[[#This Row],[Date]])</f>
        <v>11</v>
      </c>
      <c r="D636" s="50" t="s">
        <v>216</v>
      </c>
      <c r="E636" s="50" t="s">
        <v>13</v>
      </c>
      <c r="F636" s="33" t="s">
        <v>87</v>
      </c>
      <c r="G636" s="33" t="s">
        <v>106</v>
      </c>
      <c r="H636" s="33" t="s">
        <v>167</v>
      </c>
      <c r="I636" s="33">
        <v>20</v>
      </c>
      <c r="J636" s="24">
        <f>IFERROR(VLOOKUP(Transactions[[#This Row],[Product/ Service Name]],Products[[Product/ Service Name]:[Unit Sales Price]],10,FALSE),"-")</f>
        <v>60</v>
      </c>
      <c r="K636" s="27">
        <f>IFERROR(Transactions[[#This Row],[Unit Price]]*Transactions[[#This Row],[Quantity Sold]],"-")</f>
        <v>1200</v>
      </c>
      <c r="L636" s="31">
        <f>IFERROR(Transactions[[#This Row],[Net of Sale]]*Assumptions!$C$1,"-")</f>
        <v>120</v>
      </c>
      <c r="M636" s="31">
        <f>IFERROR(Transactions[[#This Row],[Net of Sale]]*(1+Assumptions!$C$1),"-")</f>
        <v>1320</v>
      </c>
      <c r="N636" s="33" t="s">
        <v>186</v>
      </c>
      <c r="O636" s="35" t="s">
        <v>177</v>
      </c>
      <c r="P636" s="33" t="s">
        <v>191</v>
      </c>
      <c r="Q636" s="31">
        <f>IFERROR((VLOOKUP(Transactions[[#This Row],[Product/ Service Name]],Products[[Product/ Service Name]:[Unit Sales Price]],4,FALSE))*Transactions[[#This Row],[Quantity Sold]],"-")</f>
        <v>1000</v>
      </c>
      <c r="R636" s="31">
        <f>IFERROR(Transactions[[#This Row],[Net of Sale]]-Transactions[[#This Row],[COGS]],"-")</f>
        <v>200</v>
      </c>
      <c r="S636" s="31">
        <f>IFERROR(Transactions[[#This Row],[COGS]]*Assumptions!$C$1,"-")</f>
        <v>100</v>
      </c>
      <c r="T636" s="31">
        <f>IFERROR(Transactions[[#This Row],[Output VAT(Liability)]]-Transactions[[#This Row],[Input VAT (Assets)]],"-")</f>
        <v>20</v>
      </c>
    </row>
    <row r="637" spans="2:20" x14ac:dyDescent="0.3">
      <c r="B637" s="55">
        <v>45988</v>
      </c>
      <c r="C637" s="50">
        <f>MONTH(Transactions[[#This Row],[Date]])</f>
        <v>11</v>
      </c>
      <c r="D637" s="50" t="s">
        <v>216</v>
      </c>
      <c r="E637" s="50" t="s">
        <v>13</v>
      </c>
      <c r="F637" s="33" t="s">
        <v>88</v>
      </c>
      <c r="G637" s="33" t="s">
        <v>106</v>
      </c>
      <c r="H637" s="33" t="s">
        <v>168</v>
      </c>
      <c r="I637" s="33">
        <v>20</v>
      </c>
      <c r="J637" s="24">
        <f>IFERROR(VLOOKUP(Transactions[[#This Row],[Product/ Service Name]],Products[[Product/ Service Name]:[Unit Sales Price]],10,FALSE),"-")</f>
        <v>36</v>
      </c>
      <c r="K637" s="27">
        <f>IFERROR(Transactions[[#This Row],[Unit Price]]*Transactions[[#This Row],[Quantity Sold]],"-")</f>
        <v>720</v>
      </c>
      <c r="L637" s="31">
        <f>IFERROR(Transactions[[#This Row],[Net of Sale]]*Assumptions!$C$1,"-")</f>
        <v>72</v>
      </c>
      <c r="M637" s="31">
        <f>IFERROR(Transactions[[#This Row],[Net of Sale]]*(1+Assumptions!$C$1),"-")</f>
        <v>792.00000000000011</v>
      </c>
      <c r="N637" s="33" t="s">
        <v>186</v>
      </c>
      <c r="O637" s="35" t="s">
        <v>179</v>
      </c>
      <c r="P637" s="33" t="s">
        <v>192</v>
      </c>
      <c r="Q637" s="31">
        <f>IFERROR((VLOOKUP(Transactions[[#This Row],[Product/ Service Name]],Products[[Product/ Service Name]:[Unit Sales Price]],4,FALSE))*Transactions[[#This Row],[Quantity Sold]],"-")</f>
        <v>600</v>
      </c>
      <c r="R637" s="31">
        <f>IFERROR(Transactions[[#This Row],[Net of Sale]]-Transactions[[#This Row],[COGS]],"-")</f>
        <v>120</v>
      </c>
      <c r="S637" s="31">
        <f>IFERROR(Transactions[[#This Row],[COGS]]*Assumptions!$C$1,"-")</f>
        <v>60</v>
      </c>
      <c r="T637" s="31">
        <f>IFERROR(Transactions[[#This Row],[Output VAT(Liability)]]-Transactions[[#This Row],[Input VAT (Assets)]],"-")</f>
        <v>12</v>
      </c>
    </row>
    <row r="638" spans="2:20" x14ac:dyDescent="0.3">
      <c r="B638" s="55">
        <v>45988</v>
      </c>
      <c r="C638" s="50">
        <f>MONTH(Transactions[[#This Row],[Date]])</f>
        <v>11</v>
      </c>
      <c r="D638" s="50" t="s">
        <v>216</v>
      </c>
      <c r="E638" s="50" t="s">
        <v>13</v>
      </c>
      <c r="F638" s="33" t="s">
        <v>89</v>
      </c>
      <c r="G638" s="33" t="s">
        <v>106</v>
      </c>
      <c r="H638" s="33" t="s">
        <v>169</v>
      </c>
      <c r="I638" s="33">
        <v>20</v>
      </c>
      <c r="J638" s="24">
        <f>IFERROR(VLOOKUP(Transactions[[#This Row],[Product/ Service Name]],Products[[Product/ Service Name]:[Unit Sales Price]],10,FALSE),"-")</f>
        <v>48</v>
      </c>
      <c r="K638" s="27">
        <f>IFERROR(Transactions[[#This Row],[Unit Price]]*Transactions[[#This Row],[Quantity Sold]],"-")</f>
        <v>960</v>
      </c>
      <c r="L638" s="31">
        <f>IFERROR(Transactions[[#This Row],[Net of Sale]]*Assumptions!$C$1,"-")</f>
        <v>96</v>
      </c>
      <c r="M638" s="31">
        <f>IFERROR(Transactions[[#This Row],[Net of Sale]]*(1+Assumptions!$C$1),"-")</f>
        <v>1056</v>
      </c>
      <c r="N638" s="33" t="s">
        <v>186</v>
      </c>
      <c r="O638" s="35" t="s">
        <v>180</v>
      </c>
      <c r="P638" s="33" t="s">
        <v>192</v>
      </c>
      <c r="Q638" s="31">
        <f>IFERROR((VLOOKUP(Transactions[[#This Row],[Product/ Service Name]],Products[[Product/ Service Name]:[Unit Sales Price]],4,FALSE))*Transactions[[#This Row],[Quantity Sold]],"-")</f>
        <v>800</v>
      </c>
      <c r="R638" s="31">
        <f>IFERROR(Transactions[[#This Row],[Net of Sale]]-Transactions[[#This Row],[COGS]],"-")</f>
        <v>160</v>
      </c>
      <c r="S638" s="31">
        <f>IFERROR(Transactions[[#This Row],[COGS]]*Assumptions!$C$1,"-")</f>
        <v>80</v>
      </c>
      <c r="T638" s="31">
        <f>IFERROR(Transactions[[#This Row],[Output VAT(Liability)]]-Transactions[[#This Row],[Input VAT (Assets)]],"-")</f>
        <v>16</v>
      </c>
    </row>
    <row r="639" spans="2:20" x14ac:dyDescent="0.3">
      <c r="B639" s="55">
        <v>45989</v>
      </c>
      <c r="C639" s="50">
        <f>MONTH(Transactions[[#This Row],[Date]])</f>
        <v>11</v>
      </c>
      <c r="D639" s="50" t="s">
        <v>216</v>
      </c>
      <c r="E639" s="50" t="s">
        <v>13</v>
      </c>
      <c r="F639" s="33" t="s">
        <v>90</v>
      </c>
      <c r="G639" s="33" t="s">
        <v>106</v>
      </c>
      <c r="H639" s="33" t="s">
        <v>170</v>
      </c>
      <c r="I639" s="33">
        <v>20</v>
      </c>
      <c r="J639" s="24">
        <f>IFERROR(VLOOKUP(Transactions[[#This Row],[Product/ Service Name]],Products[[Product/ Service Name]:[Unit Sales Price]],10,FALSE),"-")</f>
        <v>72</v>
      </c>
      <c r="K639" s="27">
        <f>IFERROR(Transactions[[#This Row],[Unit Price]]*Transactions[[#This Row],[Quantity Sold]],"-")</f>
        <v>1440</v>
      </c>
      <c r="L639" s="31">
        <f>IFERROR(Transactions[[#This Row],[Net of Sale]]*Assumptions!$C$1,"-")</f>
        <v>144</v>
      </c>
      <c r="M639" s="31">
        <f>IFERROR(Transactions[[#This Row],[Net of Sale]]*(1+Assumptions!$C$1),"-")</f>
        <v>1584.0000000000002</v>
      </c>
      <c r="N639" s="33" t="s">
        <v>187</v>
      </c>
      <c r="O639" s="35" t="s">
        <v>185</v>
      </c>
      <c r="P639" s="33" t="s">
        <v>191</v>
      </c>
      <c r="Q639" s="31">
        <f>IFERROR((VLOOKUP(Transactions[[#This Row],[Product/ Service Name]],Products[[Product/ Service Name]:[Unit Sales Price]],4,FALSE))*Transactions[[#This Row],[Quantity Sold]],"-")</f>
        <v>1200</v>
      </c>
      <c r="R639" s="31">
        <f>IFERROR(Transactions[[#This Row],[Net of Sale]]-Transactions[[#This Row],[COGS]],"-")</f>
        <v>240</v>
      </c>
      <c r="S639" s="31">
        <f>IFERROR(Transactions[[#This Row],[COGS]]*Assumptions!$C$1,"-")</f>
        <v>120</v>
      </c>
      <c r="T639" s="31">
        <f>IFERROR(Transactions[[#This Row],[Output VAT(Liability)]]-Transactions[[#This Row],[Input VAT (Assets)]],"-")</f>
        <v>24</v>
      </c>
    </row>
    <row r="640" spans="2:20" x14ac:dyDescent="0.3">
      <c r="B640" s="55">
        <v>45989</v>
      </c>
      <c r="C640" s="50">
        <f>MONTH(Transactions[[#This Row],[Date]])</f>
        <v>11</v>
      </c>
      <c r="D640" s="50" t="s">
        <v>216</v>
      </c>
      <c r="E640" s="50" t="s">
        <v>13</v>
      </c>
      <c r="F640" s="33" t="s">
        <v>91</v>
      </c>
      <c r="G640" s="33" t="s">
        <v>106</v>
      </c>
      <c r="H640" s="33" t="s">
        <v>171</v>
      </c>
      <c r="I640" s="33">
        <v>20</v>
      </c>
      <c r="J640" s="24">
        <f>IFERROR(VLOOKUP(Transactions[[#This Row],[Product/ Service Name]],Products[[Product/ Service Name]:[Unit Sales Price]],10,FALSE),"-")</f>
        <v>15.6</v>
      </c>
      <c r="K640" s="27">
        <f>IFERROR(Transactions[[#This Row],[Unit Price]]*Transactions[[#This Row],[Quantity Sold]],"-")</f>
        <v>312</v>
      </c>
      <c r="L640" s="31">
        <f>IFERROR(Transactions[[#This Row],[Net of Sale]]*Assumptions!$C$1,"-")</f>
        <v>31.200000000000003</v>
      </c>
      <c r="M640" s="31">
        <f>IFERROR(Transactions[[#This Row],[Net of Sale]]*(1+Assumptions!$C$1),"-")</f>
        <v>343.20000000000005</v>
      </c>
      <c r="N640" s="33" t="s">
        <v>187</v>
      </c>
      <c r="O640" s="35" t="s">
        <v>185</v>
      </c>
      <c r="P640" s="33" t="s">
        <v>191</v>
      </c>
      <c r="Q640" s="31">
        <f>IFERROR((VLOOKUP(Transactions[[#This Row],[Product/ Service Name]],Products[[Product/ Service Name]:[Unit Sales Price]],4,FALSE))*Transactions[[#This Row],[Quantity Sold]],"-")</f>
        <v>260</v>
      </c>
      <c r="R640" s="31">
        <f>IFERROR(Transactions[[#This Row],[Net of Sale]]-Transactions[[#This Row],[COGS]],"-")</f>
        <v>52</v>
      </c>
      <c r="S640" s="31">
        <f>IFERROR(Transactions[[#This Row],[COGS]]*Assumptions!$C$1,"-")</f>
        <v>26</v>
      </c>
      <c r="T640" s="31">
        <f>IFERROR(Transactions[[#This Row],[Output VAT(Liability)]]-Transactions[[#This Row],[Input VAT (Assets)]],"-")</f>
        <v>5.2000000000000028</v>
      </c>
    </row>
    <row r="641" spans="2:20" x14ac:dyDescent="0.3">
      <c r="B641" s="55">
        <v>45989</v>
      </c>
      <c r="C641" s="50">
        <f>MONTH(Transactions[[#This Row],[Date]])</f>
        <v>11</v>
      </c>
      <c r="D641" s="50" t="s">
        <v>216</v>
      </c>
      <c r="E641" s="50" t="s">
        <v>13</v>
      </c>
      <c r="F641" s="33" t="s">
        <v>92</v>
      </c>
      <c r="G641" s="33" t="s">
        <v>106</v>
      </c>
      <c r="H641" s="33" t="s">
        <v>172</v>
      </c>
      <c r="I641" s="33">
        <v>20</v>
      </c>
      <c r="J641" s="24">
        <f>IFERROR(VLOOKUP(Transactions[[#This Row],[Product/ Service Name]],Products[[Product/ Service Name]:[Unit Sales Price]],10,FALSE),"-")</f>
        <v>19.2</v>
      </c>
      <c r="K641" s="27">
        <f>IFERROR(Transactions[[#This Row],[Unit Price]]*Transactions[[#This Row],[Quantity Sold]],"-")</f>
        <v>384</v>
      </c>
      <c r="L641" s="31">
        <f>IFERROR(Transactions[[#This Row],[Net of Sale]]*Assumptions!$C$1,"-")</f>
        <v>38.400000000000006</v>
      </c>
      <c r="M641" s="31">
        <f>IFERROR(Transactions[[#This Row],[Net of Sale]]*(1+Assumptions!$C$1),"-")</f>
        <v>422.40000000000003</v>
      </c>
      <c r="N641" s="33" t="s">
        <v>188</v>
      </c>
      <c r="O641" s="35" t="s">
        <v>181</v>
      </c>
      <c r="P641" s="33" t="s">
        <v>191</v>
      </c>
      <c r="Q641" s="31">
        <f>IFERROR((VLOOKUP(Transactions[[#This Row],[Product/ Service Name]],Products[[Product/ Service Name]:[Unit Sales Price]],4,FALSE))*Transactions[[#This Row],[Quantity Sold]],"-")</f>
        <v>320</v>
      </c>
      <c r="R641" s="31">
        <f>IFERROR(Transactions[[#This Row],[Net of Sale]]-Transactions[[#This Row],[COGS]],"-")</f>
        <v>64</v>
      </c>
      <c r="S641" s="31">
        <f>IFERROR(Transactions[[#This Row],[COGS]]*Assumptions!$C$1,"-")</f>
        <v>32</v>
      </c>
      <c r="T641" s="31">
        <f>IFERROR(Transactions[[#This Row],[Output VAT(Liability)]]-Transactions[[#This Row],[Input VAT (Assets)]],"-")</f>
        <v>6.4000000000000057</v>
      </c>
    </row>
    <row r="642" spans="2:20" x14ac:dyDescent="0.3">
      <c r="B642" s="55">
        <v>45990</v>
      </c>
      <c r="C642" s="50">
        <f>MONTH(Transactions[[#This Row],[Date]])</f>
        <v>11</v>
      </c>
      <c r="D642" s="50" t="s">
        <v>216</v>
      </c>
      <c r="E642" s="50" t="s">
        <v>13</v>
      </c>
      <c r="F642" s="33" t="s">
        <v>93</v>
      </c>
      <c r="G642" s="33" t="s">
        <v>106</v>
      </c>
      <c r="H642" s="33" t="s">
        <v>167</v>
      </c>
      <c r="I642" s="33">
        <v>20</v>
      </c>
      <c r="J642" s="24">
        <f>IFERROR(VLOOKUP(Transactions[[#This Row],[Product/ Service Name]],Products[[Product/ Service Name]:[Unit Sales Price]],10,FALSE),"-")</f>
        <v>30</v>
      </c>
      <c r="K642" s="27">
        <f>IFERROR(Transactions[[#This Row],[Unit Price]]*Transactions[[#This Row],[Quantity Sold]],"-")</f>
        <v>600</v>
      </c>
      <c r="L642" s="31">
        <f>IFERROR(Transactions[[#This Row],[Net of Sale]]*Assumptions!$C$1,"-")</f>
        <v>60</v>
      </c>
      <c r="M642" s="31">
        <f>IFERROR(Transactions[[#This Row],[Net of Sale]]*(1+Assumptions!$C$1),"-")</f>
        <v>660</v>
      </c>
      <c r="N642" s="33" t="s">
        <v>189</v>
      </c>
      <c r="O642" s="35" t="s">
        <v>182</v>
      </c>
      <c r="P642" s="33" t="s">
        <v>191</v>
      </c>
      <c r="Q642" s="31">
        <f>IFERROR((VLOOKUP(Transactions[[#This Row],[Product/ Service Name]],Products[[Product/ Service Name]:[Unit Sales Price]],4,FALSE))*Transactions[[#This Row],[Quantity Sold]],"-")</f>
        <v>500</v>
      </c>
      <c r="R642" s="31">
        <f>IFERROR(Transactions[[#This Row],[Net of Sale]]-Transactions[[#This Row],[COGS]],"-")</f>
        <v>100</v>
      </c>
      <c r="S642" s="31">
        <f>IFERROR(Transactions[[#This Row],[COGS]]*Assumptions!$C$1,"-")</f>
        <v>50</v>
      </c>
      <c r="T642" s="31">
        <f>IFERROR(Transactions[[#This Row],[Output VAT(Liability)]]-Transactions[[#This Row],[Input VAT (Assets)]],"-")</f>
        <v>10</v>
      </c>
    </row>
    <row r="643" spans="2:20" x14ac:dyDescent="0.3">
      <c r="B643" s="55">
        <v>45990</v>
      </c>
      <c r="C643" s="50">
        <f>MONTH(Transactions[[#This Row],[Date]])</f>
        <v>11</v>
      </c>
      <c r="D643" s="50" t="s">
        <v>216</v>
      </c>
      <c r="E643" s="50" t="s">
        <v>13</v>
      </c>
      <c r="F643" s="33" t="s">
        <v>94</v>
      </c>
      <c r="G643" s="33" t="s">
        <v>106</v>
      </c>
      <c r="H643" s="33" t="s">
        <v>168</v>
      </c>
      <c r="I643" s="33">
        <v>20</v>
      </c>
      <c r="J643" s="24">
        <f>IFERROR(VLOOKUP(Transactions[[#This Row],[Product/ Service Name]],Products[[Product/ Service Name]:[Unit Sales Price]],10,FALSE),"-")</f>
        <v>108</v>
      </c>
      <c r="K643" s="27">
        <f>IFERROR(Transactions[[#This Row],[Unit Price]]*Transactions[[#This Row],[Quantity Sold]],"-")</f>
        <v>2160</v>
      </c>
      <c r="L643" s="31">
        <f>IFERROR(Transactions[[#This Row],[Net of Sale]]*Assumptions!$C$1,"-")</f>
        <v>216</v>
      </c>
      <c r="M643" s="31">
        <f>IFERROR(Transactions[[#This Row],[Net of Sale]]*(1+Assumptions!$C$1),"-")</f>
        <v>2376</v>
      </c>
      <c r="N643" s="33" t="s">
        <v>188</v>
      </c>
      <c r="O643" s="35" t="s">
        <v>184</v>
      </c>
      <c r="P643" s="33" t="s">
        <v>191</v>
      </c>
      <c r="Q643" s="31">
        <f>IFERROR((VLOOKUP(Transactions[[#This Row],[Product/ Service Name]],Products[[Product/ Service Name]:[Unit Sales Price]],4,FALSE))*Transactions[[#This Row],[Quantity Sold]],"-")</f>
        <v>1800</v>
      </c>
      <c r="R643" s="31">
        <f>IFERROR(Transactions[[#This Row],[Net of Sale]]-Transactions[[#This Row],[COGS]],"-")</f>
        <v>360</v>
      </c>
      <c r="S643" s="31">
        <f>IFERROR(Transactions[[#This Row],[COGS]]*Assumptions!$C$1,"-")</f>
        <v>180</v>
      </c>
      <c r="T643" s="31">
        <f>IFERROR(Transactions[[#This Row],[Output VAT(Liability)]]-Transactions[[#This Row],[Input VAT (Assets)]],"-")</f>
        <v>36</v>
      </c>
    </row>
    <row r="644" spans="2:20" x14ac:dyDescent="0.3">
      <c r="B644" s="55">
        <v>45990</v>
      </c>
      <c r="C644" s="50">
        <f>MONTH(Transactions[[#This Row],[Date]])</f>
        <v>11</v>
      </c>
      <c r="D644" s="50" t="s">
        <v>216</v>
      </c>
      <c r="E644" s="50" t="s">
        <v>13</v>
      </c>
      <c r="F644" s="33" t="s">
        <v>95</v>
      </c>
      <c r="G644" s="33" t="s">
        <v>106</v>
      </c>
      <c r="H644" s="33" t="s">
        <v>169</v>
      </c>
      <c r="I644" s="33">
        <v>20</v>
      </c>
      <c r="J644" s="24">
        <f>IFERROR(VLOOKUP(Transactions[[#This Row],[Product/ Service Name]],Products[[Product/ Service Name]:[Unit Sales Price]],10,FALSE),"-")</f>
        <v>48</v>
      </c>
      <c r="K644" s="27">
        <f>IFERROR(Transactions[[#This Row],[Unit Price]]*Transactions[[#This Row],[Quantity Sold]],"-")</f>
        <v>960</v>
      </c>
      <c r="L644" s="31">
        <f>IFERROR(Transactions[[#This Row],[Net of Sale]]*Assumptions!$C$1,"-")</f>
        <v>96</v>
      </c>
      <c r="M644" s="31">
        <f>IFERROR(Transactions[[#This Row],[Net of Sale]]*(1+Assumptions!$C$1),"-")</f>
        <v>1056</v>
      </c>
      <c r="N644" s="33" t="s">
        <v>188</v>
      </c>
      <c r="O644" s="35" t="s">
        <v>183</v>
      </c>
      <c r="P644" s="33" t="s">
        <v>192</v>
      </c>
      <c r="Q644" s="31">
        <f>IFERROR((VLOOKUP(Transactions[[#This Row],[Product/ Service Name]],Products[[Product/ Service Name]:[Unit Sales Price]],4,FALSE))*Transactions[[#This Row],[Quantity Sold]],"-")</f>
        <v>800</v>
      </c>
      <c r="R644" s="31">
        <f>IFERROR(Transactions[[#This Row],[Net of Sale]]-Transactions[[#This Row],[COGS]],"-")</f>
        <v>160</v>
      </c>
      <c r="S644" s="31">
        <f>IFERROR(Transactions[[#This Row],[COGS]]*Assumptions!$C$1,"-")</f>
        <v>80</v>
      </c>
      <c r="T644" s="31">
        <f>IFERROR(Transactions[[#This Row],[Output VAT(Liability)]]-Transactions[[#This Row],[Input VAT (Assets)]],"-")</f>
        <v>16</v>
      </c>
    </row>
    <row r="645" spans="2:20" x14ac:dyDescent="0.3">
      <c r="B645" s="55">
        <v>45991</v>
      </c>
      <c r="C645" s="50">
        <f>MONTH(Transactions[[#This Row],[Date]])</f>
        <v>11</v>
      </c>
      <c r="D645" s="50" t="s">
        <v>216</v>
      </c>
      <c r="E645" s="50" t="s">
        <v>13</v>
      </c>
      <c r="F645" s="33" t="s">
        <v>37</v>
      </c>
      <c r="G645" s="33" t="s">
        <v>106</v>
      </c>
      <c r="H645" s="33" t="s">
        <v>170</v>
      </c>
      <c r="I645" s="33">
        <v>20</v>
      </c>
      <c r="J645" s="24">
        <f>IFERROR(VLOOKUP(Transactions[[#This Row],[Product/ Service Name]],Products[[Product/ Service Name]:[Unit Sales Price]],10,FALSE),"-")</f>
        <v>7.1999999999999993</v>
      </c>
      <c r="K645" s="27">
        <f>IFERROR(Transactions[[#This Row],[Unit Price]]*Transactions[[#This Row],[Quantity Sold]],"-")</f>
        <v>144</v>
      </c>
      <c r="L645" s="31">
        <f>IFERROR(Transactions[[#This Row],[Net of Sale]]*Assumptions!$C$1,"-")</f>
        <v>14.4</v>
      </c>
      <c r="M645" s="31">
        <f>IFERROR(Transactions[[#This Row],[Net of Sale]]*(1+Assumptions!$C$1),"-")</f>
        <v>158.4</v>
      </c>
      <c r="N645" s="33" t="s">
        <v>188</v>
      </c>
      <c r="O645" s="35" t="s">
        <v>185</v>
      </c>
      <c r="P645" s="33" t="s">
        <v>192</v>
      </c>
      <c r="Q645" s="31">
        <f>IFERROR((VLOOKUP(Transactions[[#This Row],[Product/ Service Name]],Products[[Product/ Service Name]:[Unit Sales Price]],4,FALSE))*Transactions[[#This Row],[Quantity Sold]],"-")</f>
        <v>120</v>
      </c>
      <c r="R645" s="31">
        <f>IFERROR(Transactions[[#This Row],[Net of Sale]]-Transactions[[#This Row],[COGS]],"-")</f>
        <v>24</v>
      </c>
      <c r="S645" s="31">
        <f>IFERROR(Transactions[[#This Row],[COGS]]*Assumptions!$C$1,"-")</f>
        <v>12</v>
      </c>
      <c r="T645" s="31">
        <f>IFERROR(Transactions[[#This Row],[Output VAT(Liability)]]-Transactions[[#This Row],[Input VAT (Assets)]],"-")</f>
        <v>2.4000000000000004</v>
      </c>
    </row>
    <row r="646" spans="2:20" x14ac:dyDescent="0.3">
      <c r="B646" s="55">
        <v>45992</v>
      </c>
      <c r="C646" s="50">
        <f>MONTH(Transactions[[#This Row],[Date]])</f>
        <v>12</v>
      </c>
      <c r="D646" s="50" t="s">
        <v>216</v>
      </c>
      <c r="E646" s="50" t="s">
        <v>13</v>
      </c>
      <c r="F646" s="33" t="s">
        <v>38</v>
      </c>
      <c r="G646" s="33" t="s">
        <v>106</v>
      </c>
      <c r="H646" s="33" t="s">
        <v>171</v>
      </c>
      <c r="I646" s="33">
        <v>20</v>
      </c>
      <c r="J646" s="24">
        <f>IFERROR(VLOOKUP(Transactions[[#This Row],[Product/ Service Name]],Products[[Product/ Service Name]:[Unit Sales Price]],10,FALSE),"-")</f>
        <v>60</v>
      </c>
      <c r="K646" s="27">
        <f>IFERROR(Transactions[[#This Row],[Unit Price]]*Transactions[[#This Row],[Quantity Sold]],"-")</f>
        <v>1200</v>
      </c>
      <c r="L646" s="31">
        <f>IFERROR(Transactions[[#This Row],[Net of Sale]]*Assumptions!$C$1,"-")</f>
        <v>120</v>
      </c>
      <c r="M646" s="31">
        <f>IFERROR(Transactions[[#This Row],[Net of Sale]]*(1+Assumptions!$C$1),"-")</f>
        <v>1320</v>
      </c>
      <c r="N646" s="33" t="s">
        <v>190</v>
      </c>
      <c r="O646" s="35" t="s">
        <v>181</v>
      </c>
      <c r="P646" s="33" t="s">
        <v>191</v>
      </c>
      <c r="Q646" s="31">
        <f>IFERROR((VLOOKUP(Transactions[[#This Row],[Product/ Service Name]],Products[[Product/ Service Name]:[Unit Sales Price]],4,FALSE))*Transactions[[#This Row],[Quantity Sold]],"-")</f>
        <v>1000</v>
      </c>
      <c r="R646" s="31">
        <f>IFERROR(Transactions[[#This Row],[Net of Sale]]-Transactions[[#This Row],[COGS]],"-")</f>
        <v>200</v>
      </c>
      <c r="S646" s="31">
        <f>IFERROR(Transactions[[#This Row],[COGS]]*Assumptions!$C$1,"-")</f>
        <v>100</v>
      </c>
      <c r="T646" s="31">
        <f>IFERROR(Transactions[[#This Row],[Output VAT(Liability)]]-Transactions[[#This Row],[Input VAT (Assets)]],"-")</f>
        <v>20</v>
      </c>
    </row>
    <row r="647" spans="2:20" x14ac:dyDescent="0.3">
      <c r="B647" s="55">
        <v>45993</v>
      </c>
      <c r="C647" s="50">
        <f>MONTH(Transactions[[#This Row],[Date]])</f>
        <v>12</v>
      </c>
      <c r="D647" s="50" t="s">
        <v>216</v>
      </c>
      <c r="E647" s="50" t="s">
        <v>13</v>
      </c>
      <c r="F647" s="33" t="s">
        <v>39</v>
      </c>
      <c r="G647" s="33" t="s">
        <v>106</v>
      </c>
      <c r="H647" s="33" t="s">
        <v>172</v>
      </c>
      <c r="I647" s="33">
        <v>20</v>
      </c>
      <c r="J647" s="24">
        <f>IFERROR(VLOOKUP(Transactions[[#This Row],[Product/ Service Name]],Products[[Product/ Service Name]:[Unit Sales Price]],10,FALSE),"-")</f>
        <v>55.199999999999996</v>
      </c>
      <c r="K647" s="27">
        <f>IFERROR(Transactions[[#This Row],[Unit Price]]*Transactions[[#This Row],[Quantity Sold]],"-")</f>
        <v>1104</v>
      </c>
      <c r="L647" s="31">
        <f>IFERROR(Transactions[[#This Row],[Net of Sale]]*Assumptions!$C$1,"-")</f>
        <v>110.4</v>
      </c>
      <c r="M647" s="31">
        <f>IFERROR(Transactions[[#This Row],[Net of Sale]]*(1+Assumptions!$C$1),"-")</f>
        <v>1214.4000000000001</v>
      </c>
      <c r="N647" s="33" t="s">
        <v>190</v>
      </c>
      <c r="O647" s="35" t="s">
        <v>183</v>
      </c>
      <c r="P647" s="33" t="s">
        <v>191</v>
      </c>
      <c r="Q647" s="31">
        <f>IFERROR((VLOOKUP(Transactions[[#This Row],[Product/ Service Name]],Products[[Product/ Service Name]:[Unit Sales Price]],4,FALSE))*Transactions[[#This Row],[Quantity Sold]],"-")</f>
        <v>920</v>
      </c>
      <c r="R647" s="31">
        <f>IFERROR(Transactions[[#This Row],[Net of Sale]]-Transactions[[#This Row],[COGS]],"-")</f>
        <v>184</v>
      </c>
      <c r="S647" s="31">
        <f>IFERROR(Transactions[[#This Row],[COGS]]*Assumptions!$C$1,"-")</f>
        <v>92</v>
      </c>
      <c r="T647" s="31">
        <f>IFERROR(Transactions[[#This Row],[Output VAT(Liability)]]-Transactions[[#This Row],[Input VAT (Assets)]],"-")</f>
        <v>18.400000000000006</v>
      </c>
    </row>
    <row r="648" spans="2:20" x14ac:dyDescent="0.3">
      <c r="B648" s="55">
        <v>45993</v>
      </c>
      <c r="C648" s="50">
        <f>MONTH(Transactions[[#This Row],[Date]])</f>
        <v>12</v>
      </c>
      <c r="D648" s="50" t="s">
        <v>216</v>
      </c>
      <c r="E648" s="50" t="s">
        <v>13</v>
      </c>
      <c r="F648" s="33" t="s">
        <v>40</v>
      </c>
      <c r="G648" s="33" t="s">
        <v>106</v>
      </c>
      <c r="H648" s="33" t="s">
        <v>167</v>
      </c>
      <c r="I648" s="33">
        <v>20</v>
      </c>
      <c r="J648" s="24">
        <f>IFERROR(VLOOKUP(Transactions[[#This Row],[Product/ Service Name]],Products[[Product/ Service Name]:[Unit Sales Price]],10,FALSE),"-")</f>
        <v>26.4</v>
      </c>
      <c r="K648" s="27">
        <f>IFERROR(Transactions[[#This Row],[Unit Price]]*Transactions[[#This Row],[Quantity Sold]],"-")</f>
        <v>528</v>
      </c>
      <c r="L648" s="31">
        <f>IFERROR(Transactions[[#This Row],[Net of Sale]]*Assumptions!$C$1,"-")</f>
        <v>52.800000000000004</v>
      </c>
      <c r="M648" s="31">
        <f>IFERROR(Transactions[[#This Row],[Net of Sale]]*(1+Assumptions!$C$1),"-")</f>
        <v>580.80000000000007</v>
      </c>
      <c r="N648" s="33" t="s">
        <v>190</v>
      </c>
      <c r="O648" s="35" t="s">
        <v>177</v>
      </c>
      <c r="P648" s="33" t="s">
        <v>191</v>
      </c>
      <c r="Q648" s="31">
        <f>IFERROR((VLOOKUP(Transactions[[#This Row],[Product/ Service Name]],Products[[Product/ Service Name]:[Unit Sales Price]],4,FALSE))*Transactions[[#This Row],[Quantity Sold]],"-")</f>
        <v>440</v>
      </c>
      <c r="R648" s="31">
        <f>IFERROR(Transactions[[#This Row],[Net of Sale]]-Transactions[[#This Row],[COGS]],"-")</f>
        <v>88</v>
      </c>
      <c r="S648" s="31">
        <f>IFERROR(Transactions[[#This Row],[COGS]]*Assumptions!$C$1,"-")</f>
        <v>44</v>
      </c>
      <c r="T648" s="31">
        <f>IFERROR(Transactions[[#This Row],[Output VAT(Liability)]]-Transactions[[#This Row],[Input VAT (Assets)]],"-")</f>
        <v>8.8000000000000043</v>
      </c>
    </row>
    <row r="649" spans="2:20" x14ac:dyDescent="0.3">
      <c r="B649" s="55">
        <v>45994</v>
      </c>
      <c r="C649" s="50">
        <f>MONTH(Transactions[[#This Row],[Date]])</f>
        <v>12</v>
      </c>
      <c r="D649" s="50" t="s">
        <v>216</v>
      </c>
      <c r="E649" s="50" t="s">
        <v>13</v>
      </c>
      <c r="F649" s="33" t="s">
        <v>41</v>
      </c>
      <c r="G649" s="33" t="s">
        <v>106</v>
      </c>
      <c r="H649" s="33" t="s">
        <v>168</v>
      </c>
      <c r="I649" s="33">
        <v>20</v>
      </c>
      <c r="J649" s="24">
        <f>IFERROR(VLOOKUP(Transactions[[#This Row],[Product/ Service Name]],Products[[Product/ Service Name]:[Unit Sales Price]],10,FALSE),"-")</f>
        <v>25.2</v>
      </c>
      <c r="K649" s="27">
        <f>IFERROR(Transactions[[#This Row],[Unit Price]]*Transactions[[#This Row],[Quantity Sold]],"-")</f>
        <v>504</v>
      </c>
      <c r="L649" s="31">
        <f>IFERROR(Transactions[[#This Row],[Net of Sale]]*Assumptions!$C$1,"-")</f>
        <v>50.400000000000006</v>
      </c>
      <c r="M649" s="31">
        <f>IFERROR(Transactions[[#This Row],[Net of Sale]]*(1+Assumptions!$C$1),"-")</f>
        <v>554.40000000000009</v>
      </c>
      <c r="N649" s="33" t="s">
        <v>190</v>
      </c>
      <c r="O649" s="35" t="s">
        <v>184</v>
      </c>
      <c r="P649" s="33" t="s">
        <v>191</v>
      </c>
      <c r="Q649" s="31">
        <f>IFERROR((VLOOKUP(Transactions[[#This Row],[Product/ Service Name]],Products[[Product/ Service Name]:[Unit Sales Price]],4,FALSE))*Transactions[[#This Row],[Quantity Sold]],"-")</f>
        <v>420</v>
      </c>
      <c r="R649" s="31">
        <f>IFERROR(Transactions[[#This Row],[Net of Sale]]-Transactions[[#This Row],[COGS]],"-")</f>
        <v>84</v>
      </c>
      <c r="S649" s="31">
        <f>IFERROR(Transactions[[#This Row],[COGS]]*Assumptions!$C$1,"-")</f>
        <v>42</v>
      </c>
      <c r="T649" s="31">
        <f>IFERROR(Transactions[[#This Row],[Output VAT(Liability)]]-Transactions[[#This Row],[Input VAT (Assets)]],"-")</f>
        <v>8.4000000000000057</v>
      </c>
    </row>
    <row r="650" spans="2:20" x14ac:dyDescent="0.3">
      <c r="B650" s="55">
        <v>45994</v>
      </c>
      <c r="C650" s="50">
        <f>MONTH(Transactions[[#This Row],[Date]])</f>
        <v>12</v>
      </c>
      <c r="D650" s="50" t="s">
        <v>216</v>
      </c>
      <c r="E650" s="50" t="s">
        <v>13</v>
      </c>
      <c r="F650" s="33" t="s">
        <v>42</v>
      </c>
      <c r="G650" s="33" t="s">
        <v>106</v>
      </c>
      <c r="H650" s="33" t="s">
        <v>169</v>
      </c>
      <c r="I650" s="33">
        <v>20</v>
      </c>
      <c r="J650" s="24">
        <f>IFERROR(VLOOKUP(Transactions[[#This Row],[Product/ Service Name]],Products[[Product/ Service Name]:[Unit Sales Price]],10,FALSE),"-")</f>
        <v>18</v>
      </c>
      <c r="K650" s="27">
        <f>IFERROR(Transactions[[#This Row],[Unit Price]]*Transactions[[#This Row],[Quantity Sold]],"-")</f>
        <v>360</v>
      </c>
      <c r="L650" s="31">
        <f>IFERROR(Transactions[[#This Row],[Net of Sale]]*Assumptions!$C$1,"-")</f>
        <v>36</v>
      </c>
      <c r="M650" s="31">
        <f>IFERROR(Transactions[[#This Row],[Net of Sale]]*(1+Assumptions!$C$1),"-")</f>
        <v>396.00000000000006</v>
      </c>
      <c r="N650" s="33" t="s">
        <v>190</v>
      </c>
      <c r="O650" s="35" t="s">
        <v>178</v>
      </c>
      <c r="P650" s="33" t="s">
        <v>191</v>
      </c>
      <c r="Q650" s="31">
        <f>IFERROR((VLOOKUP(Transactions[[#This Row],[Product/ Service Name]],Products[[Product/ Service Name]:[Unit Sales Price]],4,FALSE))*Transactions[[#This Row],[Quantity Sold]],"-")</f>
        <v>300</v>
      </c>
      <c r="R650" s="31">
        <f>IFERROR(Transactions[[#This Row],[Net of Sale]]-Transactions[[#This Row],[COGS]],"-")</f>
        <v>60</v>
      </c>
      <c r="S650" s="31">
        <f>IFERROR(Transactions[[#This Row],[COGS]]*Assumptions!$C$1,"-")</f>
        <v>30</v>
      </c>
      <c r="T650" s="31">
        <f>IFERROR(Transactions[[#This Row],[Output VAT(Liability)]]-Transactions[[#This Row],[Input VAT (Assets)]],"-")</f>
        <v>6</v>
      </c>
    </row>
    <row r="651" spans="2:20" x14ac:dyDescent="0.3">
      <c r="B651" s="55">
        <v>45994</v>
      </c>
      <c r="C651" s="50">
        <f>MONTH(Transactions[[#This Row],[Date]])</f>
        <v>12</v>
      </c>
      <c r="D651" s="50" t="s">
        <v>216</v>
      </c>
      <c r="E651" s="50" t="s">
        <v>13</v>
      </c>
      <c r="F651" s="33" t="s">
        <v>43</v>
      </c>
      <c r="G651" s="33" t="s">
        <v>106</v>
      </c>
      <c r="H651" s="33" t="s">
        <v>170</v>
      </c>
      <c r="I651" s="33">
        <v>20</v>
      </c>
      <c r="J651" s="24">
        <f>IFERROR(VLOOKUP(Transactions[[#This Row],[Product/ Service Name]],Products[[Product/ Service Name]:[Unit Sales Price]],10,FALSE),"-")</f>
        <v>10.799999999999999</v>
      </c>
      <c r="K651" s="27">
        <f>IFERROR(Transactions[[#This Row],[Unit Price]]*Transactions[[#This Row],[Quantity Sold]],"-")</f>
        <v>215.99999999999997</v>
      </c>
      <c r="L651" s="31">
        <f>IFERROR(Transactions[[#This Row],[Net of Sale]]*Assumptions!$C$1,"-")</f>
        <v>21.599999999999998</v>
      </c>
      <c r="M651" s="31">
        <f>IFERROR(Transactions[[#This Row],[Net of Sale]]*(1+Assumptions!$C$1),"-")</f>
        <v>237.6</v>
      </c>
      <c r="N651" s="33" t="s">
        <v>190</v>
      </c>
      <c r="O651" s="35" t="s">
        <v>183</v>
      </c>
      <c r="P651" s="33" t="s">
        <v>192</v>
      </c>
      <c r="Q651" s="31">
        <f>IFERROR((VLOOKUP(Transactions[[#This Row],[Product/ Service Name]],Products[[Product/ Service Name]:[Unit Sales Price]],4,FALSE))*Transactions[[#This Row],[Quantity Sold]],"-")</f>
        <v>180</v>
      </c>
      <c r="R651" s="31">
        <f>IFERROR(Transactions[[#This Row],[Net of Sale]]-Transactions[[#This Row],[COGS]],"-")</f>
        <v>35.999999999999972</v>
      </c>
      <c r="S651" s="31">
        <f>IFERROR(Transactions[[#This Row],[COGS]]*Assumptions!$C$1,"-")</f>
        <v>18</v>
      </c>
      <c r="T651" s="31">
        <f>IFERROR(Transactions[[#This Row],[Output VAT(Liability)]]-Transactions[[#This Row],[Input VAT (Assets)]],"-")</f>
        <v>3.5999999999999979</v>
      </c>
    </row>
    <row r="652" spans="2:20" x14ac:dyDescent="0.3">
      <c r="B652" s="55">
        <v>45994</v>
      </c>
      <c r="C652" s="50">
        <f>MONTH(Transactions[[#This Row],[Date]])</f>
        <v>12</v>
      </c>
      <c r="D652" s="50" t="s">
        <v>216</v>
      </c>
      <c r="E652" s="50" t="s">
        <v>13</v>
      </c>
      <c r="F652" s="33" t="s">
        <v>44</v>
      </c>
      <c r="G652" s="33" t="s">
        <v>106</v>
      </c>
      <c r="H652" s="33" t="s">
        <v>171</v>
      </c>
      <c r="I652" s="33">
        <v>20</v>
      </c>
      <c r="J652" s="24">
        <f>IFERROR(VLOOKUP(Transactions[[#This Row],[Product/ Service Name]],Products[[Product/ Service Name]:[Unit Sales Price]],10,FALSE),"-")</f>
        <v>9.6</v>
      </c>
      <c r="K652" s="27">
        <f>IFERROR(Transactions[[#This Row],[Unit Price]]*Transactions[[#This Row],[Quantity Sold]],"-")</f>
        <v>192</v>
      </c>
      <c r="L652" s="31">
        <f>IFERROR(Transactions[[#This Row],[Net of Sale]]*Assumptions!$C$1,"-")</f>
        <v>19.200000000000003</v>
      </c>
      <c r="M652" s="31">
        <f>IFERROR(Transactions[[#This Row],[Net of Sale]]*(1+Assumptions!$C$1),"-")</f>
        <v>211.20000000000002</v>
      </c>
      <c r="N652" s="33" t="s">
        <v>189</v>
      </c>
      <c r="O652" s="35" t="s">
        <v>179</v>
      </c>
      <c r="P652" s="33" t="s">
        <v>192</v>
      </c>
      <c r="Q652" s="31">
        <f>IFERROR((VLOOKUP(Transactions[[#This Row],[Product/ Service Name]],Products[[Product/ Service Name]:[Unit Sales Price]],4,FALSE))*Transactions[[#This Row],[Quantity Sold]],"-")</f>
        <v>160</v>
      </c>
      <c r="R652" s="31">
        <f>IFERROR(Transactions[[#This Row],[Net of Sale]]-Transactions[[#This Row],[COGS]],"-")</f>
        <v>32</v>
      </c>
      <c r="S652" s="31">
        <f>IFERROR(Transactions[[#This Row],[COGS]]*Assumptions!$C$1,"-")</f>
        <v>16</v>
      </c>
      <c r="T652" s="31">
        <f>IFERROR(Transactions[[#This Row],[Output VAT(Liability)]]-Transactions[[#This Row],[Input VAT (Assets)]],"-")</f>
        <v>3.2000000000000028</v>
      </c>
    </row>
    <row r="653" spans="2:20" x14ac:dyDescent="0.3">
      <c r="B653" s="55">
        <v>45995</v>
      </c>
      <c r="C653" s="50">
        <f>MONTH(Transactions[[#This Row],[Date]])</f>
        <v>12</v>
      </c>
      <c r="D653" s="50" t="s">
        <v>216</v>
      </c>
      <c r="E653" s="50" t="s">
        <v>13</v>
      </c>
      <c r="F653" s="33" t="s">
        <v>45</v>
      </c>
      <c r="G653" s="33" t="s">
        <v>106</v>
      </c>
      <c r="H653" s="33" t="s">
        <v>172</v>
      </c>
      <c r="I653" s="33">
        <v>20</v>
      </c>
      <c r="J653" s="24">
        <f>IFERROR(VLOOKUP(Transactions[[#This Row],[Product/ Service Name]],Products[[Product/ Service Name]:[Unit Sales Price]],10,FALSE),"-")</f>
        <v>4.8</v>
      </c>
      <c r="K653" s="27">
        <f>IFERROR(Transactions[[#This Row],[Unit Price]]*Transactions[[#This Row],[Quantity Sold]],"-")</f>
        <v>96</v>
      </c>
      <c r="L653" s="31">
        <f>IFERROR(Transactions[[#This Row],[Net of Sale]]*Assumptions!$C$1,"-")</f>
        <v>9.6000000000000014</v>
      </c>
      <c r="M653" s="31">
        <f>IFERROR(Transactions[[#This Row],[Net of Sale]]*(1+Assumptions!$C$1),"-")</f>
        <v>105.60000000000001</v>
      </c>
      <c r="N653" s="33" t="s">
        <v>190</v>
      </c>
      <c r="O653" s="35" t="s">
        <v>182</v>
      </c>
      <c r="P653" s="33" t="s">
        <v>191</v>
      </c>
      <c r="Q653" s="31">
        <f>IFERROR((VLOOKUP(Transactions[[#This Row],[Product/ Service Name]],Products[[Product/ Service Name]:[Unit Sales Price]],4,FALSE))*Transactions[[#This Row],[Quantity Sold]],"-")</f>
        <v>80</v>
      </c>
      <c r="R653" s="31">
        <f>IFERROR(Transactions[[#This Row],[Net of Sale]]-Transactions[[#This Row],[COGS]],"-")</f>
        <v>16</v>
      </c>
      <c r="S653" s="31">
        <f>IFERROR(Transactions[[#This Row],[COGS]]*Assumptions!$C$1,"-")</f>
        <v>8</v>
      </c>
      <c r="T653" s="31">
        <f>IFERROR(Transactions[[#This Row],[Output VAT(Liability)]]-Transactions[[#This Row],[Input VAT (Assets)]],"-")</f>
        <v>1.6000000000000014</v>
      </c>
    </row>
    <row r="654" spans="2:20" x14ac:dyDescent="0.3">
      <c r="B654" s="55">
        <v>45996</v>
      </c>
      <c r="C654" s="50">
        <f>MONTH(Transactions[[#This Row],[Date]])</f>
        <v>12</v>
      </c>
      <c r="D654" s="50" t="s">
        <v>216</v>
      </c>
      <c r="E654" s="50" t="s">
        <v>13</v>
      </c>
      <c r="F654" s="33" t="s">
        <v>46</v>
      </c>
      <c r="G654" s="33" t="s">
        <v>106</v>
      </c>
      <c r="H654" s="33" t="s">
        <v>167</v>
      </c>
      <c r="I654" s="33">
        <v>20</v>
      </c>
      <c r="J654" s="24">
        <f>IFERROR(VLOOKUP(Transactions[[#This Row],[Product/ Service Name]],Products[[Product/ Service Name]:[Unit Sales Price]],10,FALSE),"-")</f>
        <v>3</v>
      </c>
      <c r="K654" s="27">
        <f>IFERROR(Transactions[[#This Row],[Unit Price]]*Transactions[[#This Row],[Quantity Sold]],"-")</f>
        <v>60</v>
      </c>
      <c r="L654" s="31">
        <f>IFERROR(Transactions[[#This Row],[Net of Sale]]*Assumptions!$C$1,"-")</f>
        <v>6</v>
      </c>
      <c r="M654" s="31">
        <f>IFERROR(Transactions[[#This Row],[Net of Sale]]*(1+Assumptions!$C$1),"-")</f>
        <v>66</v>
      </c>
      <c r="N654" s="33" t="s">
        <v>186</v>
      </c>
      <c r="O654" s="35" t="s">
        <v>180</v>
      </c>
      <c r="P654" s="33" t="s">
        <v>191</v>
      </c>
      <c r="Q654" s="31">
        <f>IFERROR((VLOOKUP(Transactions[[#This Row],[Product/ Service Name]],Products[[Product/ Service Name]:[Unit Sales Price]],4,FALSE))*Transactions[[#This Row],[Quantity Sold]],"-")</f>
        <v>50</v>
      </c>
      <c r="R654" s="31">
        <f>IFERROR(Transactions[[#This Row],[Net of Sale]]-Transactions[[#This Row],[COGS]],"-")</f>
        <v>10</v>
      </c>
      <c r="S654" s="31">
        <f>IFERROR(Transactions[[#This Row],[COGS]]*Assumptions!$C$1,"-")</f>
        <v>5</v>
      </c>
      <c r="T654" s="31">
        <f>IFERROR(Transactions[[#This Row],[Output VAT(Liability)]]-Transactions[[#This Row],[Input VAT (Assets)]],"-")</f>
        <v>1</v>
      </c>
    </row>
    <row r="655" spans="2:20" x14ac:dyDescent="0.3">
      <c r="B655" s="55">
        <v>45996</v>
      </c>
      <c r="C655" s="50">
        <f>MONTH(Transactions[[#This Row],[Date]])</f>
        <v>12</v>
      </c>
      <c r="D655" s="50" t="s">
        <v>216</v>
      </c>
      <c r="E655" s="50" t="s">
        <v>13</v>
      </c>
      <c r="F655" s="33" t="s">
        <v>47</v>
      </c>
      <c r="G655" s="33" t="s">
        <v>106</v>
      </c>
      <c r="H655" s="33" t="s">
        <v>168</v>
      </c>
      <c r="I655" s="33">
        <v>20</v>
      </c>
      <c r="J655" s="24">
        <f>IFERROR(VLOOKUP(Transactions[[#This Row],[Product/ Service Name]],Products[[Product/ Service Name]:[Unit Sales Price]],10,FALSE),"-")</f>
        <v>48</v>
      </c>
      <c r="K655" s="27">
        <f>IFERROR(Transactions[[#This Row],[Unit Price]]*Transactions[[#This Row],[Quantity Sold]],"-")</f>
        <v>960</v>
      </c>
      <c r="L655" s="31">
        <f>IFERROR(Transactions[[#This Row],[Net of Sale]]*Assumptions!$C$1,"-")</f>
        <v>96</v>
      </c>
      <c r="M655" s="31">
        <f>IFERROR(Transactions[[#This Row],[Net of Sale]]*(1+Assumptions!$C$1),"-")</f>
        <v>1056</v>
      </c>
      <c r="N655" s="33" t="s">
        <v>186</v>
      </c>
      <c r="O655" s="35" t="s">
        <v>181</v>
      </c>
      <c r="P655" s="33" t="s">
        <v>191</v>
      </c>
      <c r="Q655" s="31">
        <f>IFERROR((VLOOKUP(Transactions[[#This Row],[Product/ Service Name]],Products[[Product/ Service Name]:[Unit Sales Price]],4,FALSE))*Transactions[[#This Row],[Quantity Sold]],"-")</f>
        <v>800</v>
      </c>
      <c r="R655" s="31">
        <f>IFERROR(Transactions[[#This Row],[Net of Sale]]-Transactions[[#This Row],[COGS]],"-")</f>
        <v>160</v>
      </c>
      <c r="S655" s="31">
        <f>IFERROR(Transactions[[#This Row],[COGS]]*Assumptions!$C$1,"-")</f>
        <v>80</v>
      </c>
      <c r="T655" s="31">
        <f>IFERROR(Transactions[[#This Row],[Output VAT(Liability)]]-Transactions[[#This Row],[Input VAT (Assets)]],"-")</f>
        <v>16</v>
      </c>
    </row>
    <row r="656" spans="2:20" x14ac:dyDescent="0.3">
      <c r="B656" s="55">
        <v>45996</v>
      </c>
      <c r="C656" s="50">
        <f>MONTH(Transactions[[#This Row],[Date]])</f>
        <v>12</v>
      </c>
      <c r="D656" s="50" t="s">
        <v>216</v>
      </c>
      <c r="E656" s="50" t="s">
        <v>13</v>
      </c>
      <c r="F656" s="33" t="s">
        <v>48</v>
      </c>
      <c r="G656" s="33" t="s">
        <v>106</v>
      </c>
      <c r="H656" s="33" t="s">
        <v>169</v>
      </c>
      <c r="I656" s="33">
        <v>20</v>
      </c>
      <c r="J656" s="24">
        <f>IFERROR(VLOOKUP(Transactions[[#This Row],[Product/ Service Name]],Products[[Product/ Service Name]:[Unit Sales Price]],10,FALSE),"-")</f>
        <v>15.6</v>
      </c>
      <c r="K656" s="27">
        <f>IFERROR(Transactions[[#This Row],[Unit Price]]*Transactions[[#This Row],[Quantity Sold]],"-")</f>
        <v>312</v>
      </c>
      <c r="L656" s="31">
        <f>IFERROR(Transactions[[#This Row],[Net of Sale]]*Assumptions!$C$1,"-")</f>
        <v>31.200000000000003</v>
      </c>
      <c r="M656" s="31">
        <f>IFERROR(Transactions[[#This Row],[Net of Sale]]*(1+Assumptions!$C$1),"-")</f>
        <v>343.20000000000005</v>
      </c>
      <c r="N656" s="33" t="s">
        <v>186</v>
      </c>
      <c r="O656" s="35" t="s">
        <v>185</v>
      </c>
      <c r="P656" s="33" t="s">
        <v>191</v>
      </c>
      <c r="Q656" s="31">
        <f>IFERROR((VLOOKUP(Transactions[[#This Row],[Product/ Service Name]],Products[[Product/ Service Name]:[Unit Sales Price]],4,FALSE))*Transactions[[#This Row],[Quantity Sold]],"-")</f>
        <v>260</v>
      </c>
      <c r="R656" s="31">
        <f>IFERROR(Transactions[[#This Row],[Net of Sale]]-Transactions[[#This Row],[COGS]],"-")</f>
        <v>52</v>
      </c>
      <c r="S656" s="31">
        <f>IFERROR(Transactions[[#This Row],[COGS]]*Assumptions!$C$1,"-")</f>
        <v>26</v>
      </c>
      <c r="T656" s="31">
        <f>IFERROR(Transactions[[#This Row],[Output VAT(Liability)]]-Transactions[[#This Row],[Input VAT (Assets)]],"-")</f>
        <v>5.2000000000000028</v>
      </c>
    </row>
    <row r="657" spans="2:20" x14ac:dyDescent="0.3">
      <c r="B657" s="55">
        <v>45997</v>
      </c>
      <c r="C657" s="50">
        <f>MONTH(Transactions[[#This Row],[Date]])</f>
        <v>12</v>
      </c>
      <c r="D657" s="50" t="s">
        <v>216</v>
      </c>
      <c r="E657" s="50" t="s">
        <v>13</v>
      </c>
      <c r="F657" s="33" t="s">
        <v>49</v>
      </c>
      <c r="G657" s="33" t="s">
        <v>106</v>
      </c>
      <c r="H657" s="33" t="s">
        <v>170</v>
      </c>
      <c r="I657" s="33">
        <v>20</v>
      </c>
      <c r="J657" s="24">
        <f>IFERROR(VLOOKUP(Transactions[[#This Row],[Product/ Service Name]],Products[[Product/ Service Name]:[Unit Sales Price]],10,FALSE),"-")</f>
        <v>18</v>
      </c>
      <c r="K657" s="27">
        <f>IFERROR(Transactions[[#This Row],[Unit Price]]*Transactions[[#This Row],[Quantity Sold]],"-")</f>
        <v>360</v>
      </c>
      <c r="L657" s="31">
        <f>IFERROR(Transactions[[#This Row],[Net of Sale]]*Assumptions!$C$1,"-")</f>
        <v>36</v>
      </c>
      <c r="M657" s="31">
        <f>IFERROR(Transactions[[#This Row],[Net of Sale]]*(1+Assumptions!$C$1),"-")</f>
        <v>396.00000000000006</v>
      </c>
      <c r="N657" s="33" t="s">
        <v>187</v>
      </c>
      <c r="O657" s="35" t="s">
        <v>177</v>
      </c>
      <c r="P657" s="33" t="s">
        <v>191</v>
      </c>
      <c r="Q657" s="31">
        <f>IFERROR((VLOOKUP(Transactions[[#This Row],[Product/ Service Name]],Products[[Product/ Service Name]:[Unit Sales Price]],4,FALSE))*Transactions[[#This Row],[Quantity Sold]],"-")</f>
        <v>300</v>
      </c>
      <c r="R657" s="31">
        <f>IFERROR(Transactions[[#This Row],[Net of Sale]]-Transactions[[#This Row],[COGS]],"-")</f>
        <v>60</v>
      </c>
      <c r="S657" s="31">
        <f>IFERROR(Transactions[[#This Row],[COGS]]*Assumptions!$C$1,"-")</f>
        <v>30</v>
      </c>
      <c r="T657" s="31">
        <f>IFERROR(Transactions[[#This Row],[Output VAT(Liability)]]-Transactions[[#This Row],[Input VAT (Assets)]],"-")</f>
        <v>6</v>
      </c>
    </row>
    <row r="658" spans="2:20" x14ac:dyDescent="0.3">
      <c r="B658" s="55">
        <v>45997</v>
      </c>
      <c r="C658" s="50">
        <f>MONTH(Transactions[[#This Row],[Date]])</f>
        <v>12</v>
      </c>
      <c r="D658" s="50" t="s">
        <v>216</v>
      </c>
      <c r="E658" s="50" t="s">
        <v>13</v>
      </c>
      <c r="F658" s="33" t="s">
        <v>86</v>
      </c>
      <c r="G658" s="33" t="s">
        <v>106</v>
      </c>
      <c r="H658" s="33" t="s">
        <v>171</v>
      </c>
      <c r="I658" s="33">
        <v>20</v>
      </c>
      <c r="J658" s="24">
        <f>IFERROR(VLOOKUP(Transactions[[#This Row],[Product/ Service Name]],Products[[Product/ Service Name]:[Unit Sales Price]],10,FALSE),"-")</f>
        <v>36</v>
      </c>
      <c r="K658" s="27">
        <f>IFERROR(Transactions[[#This Row],[Unit Price]]*Transactions[[#This Row],[Quantity Sold]],"-")</f>
        <v>720</v>
      </c>
      <c r="L658" s="31">
        <f>IFERROR(Transactions[[#This Row],[Net of Sale]]*Assumptions!$C$1,"-")</f>
        <v>72</v>
      </c>
      <c r="M658" s="31">
        <f>IFERROR(Transactions[[#This Row],[Net of Sale]]*(1+Assumptions!$C$1),"-")</f>
        <v>792.00000000000011</v>
      </c>
      <c r="N658" s="33" t="s">
        <v>187</v>
      </c>
      <c r="O658" s="35" t="s">
        <v>179</v>
      </c>
      <c r="P658" s="33" t="s">
        <v>192</v>
      </c>
      <c r="Q658" s="31">
        <f>IFERROR((VLOOKUP(Transactions[[#This Row],[Product/ Service Name]],Products[[Product/ Service Name]:[Unit Sales Price]],4,FALSE))*Transactions[[#This Row],[Quantity Sold]],"-")</f>
        <v>600</v>
      </c>
      <c r="R658" s="31">
        <f>IFERROR(Transactions[[#This Row],[Net of Sale]]-Transactions[[#This Row],[COGS]],"-")</f>
        <v>120</v>
      </c>
      <c r="S658" s="31">
        <f>IFERROR(Transactions[[#This Row],[COGS]]*Assumptions!$C$1,"-")</f>
        <v>60</v>
      </c>
      <c r="T658" s="31">
        <f>IFERROR(Transactions[[#This Row],[Output VAT(Liability)]]-Transactions[[#This Row],[Input VAT (Assets)]],"-")</f>
        <v>12</v>
      </c>
    </row>
    <row r="659" spans="2:20" x14ac:dyDescent="0.3">
      <c r="B659" s="55">
        <v>45997</v>
      </c>
      <c r="C659" s="50">
        <f>MONTH(Transactions[[#This Row],[Date]])</f>
        <v>12</v>
      </c>
      <c r="D659" s="50" t="s">
        <v>216</v>
      </c>
      <c r="E659" s="50" t="s">
        <v>14</v>
      </c>
      <c r="F659" s="33" t="s">
        <v>96</v>
      </c>
      <c r="G659" s="33" t="s">
        <v>106</v>
      </c>
      <c r="H659" s="33" t="s">
        <v>172</v>
      </c>
      <c r="I659" s="33">
        <v>20</v>
      </c>
      <c r="J659" s="24">
        <f>IFERROR(VLOOKUP(Transactions[[#This Row],[Product/ Service Name]],Products[[Product/ Service Name]:[Unit Sales Price]],10,FALSE),"-")</f>
        <v>24</v>
      </c>
      <c r="K659" s="27">
        <f>IFERROR(Transactions[[#This Row],[Unit Price]]*Transactions[[#This Row],[Quantity Sold]],"-")</f>
        <v>480</v>
      </c>
      <c r="L659" s="31">
        <f>IFERROR(Transactions[[#This Row],[Net of Sale]]*Assumptions!$C$1,"-")</f>
        <v>48</v>
      </c>
      <c r="M659" s="31">
        <f>IFERROR(Transactions[[#This Row],[Net of Sale]]*(1+Assumptions!$C$1),"-")</f>
        <v>528</v>
      </c>
      <c r="N659" s="33" t="s">
        <v>188</v>
      </c>
      <c r="O659" s="35" t="s">
        <v>180</v>
      </c>
      <c r="P659" s="33" t="s">
        <v>192</v>
      </c>
      <c r="Q659" s="31">
        <f>IFERROR((VLOOKUP(Transactions[[#This Row],[Product/ Service Name]],Products[[Product/ Service Name]:[Unit Sales Price]],4,FALSE))*Transactions[[#This Row],[Quantity Sold]],"-")</f>
        <v>400</v>
      </c>
      <c r="R659" s="31">
        <f>IFERROR(Transactions[[#This Row],[Net of Sale]]-Transactions[[#This Row],[COGS]],"-")</f>
        <v>80</v>
      </c>
      <c r="S659" s="31">
        <f>IFERROR(Transactions[[#This Row],[COGS]]*Assumptions!$C$1,"-")</f>
        <v>40</v>
      </c>
      <c r="T659" s="31">
        <f>IFERROR(Transactions[[#This Row],[Output VAT(Liability)]]-Transactions[[#This Row],[Input VAT (Assets)]],"-")</f>
        <v>8</v>
      </c>
    </row>
    <row r="660" spans="2:20" x14ac:dyDescent="0.3">
      <c r="B660" s="55">
        <v>45998</v>
      </c>
      <c r="C660" s="50">
        <f>MONTH(Transactions[[#This Row],[Date]])</f>
        <v>12</v>
      </c>
      <c r="D660" s="50" t="s">
        <v>216</v>
      </c>
      <c r="E660" s="50" t="s">
        <v>14</v>
      </c>
      <c r="F660" s="33" t="s">
        <v>97</v>
      </c>
      <c r="G660" s="33" t="s">
        <v>106</v>
      </c>
      <c r="H660" s="33" t="s">
        <v>167</v>
      </c>
      <c r="I660" s="33">
        <v>20</v>
      </c>
      <c r="J660" s="24">
        <f>IFERROR(VLOOKUP(Transactions[[#This Row],[Product/ Service Name]],Products[[Product/ Service Name]:[Unit Sales Price]],10,FALSE),"-")</f>
        <v>24</v>
      </c>
      <c r="K660" s="27">
        <f>IFERROR(Transactions[[#This Row],[Unit Price]]*Transactions[[#This Row],[Quantity Sold]],"-")</f>
        <v>480</v>
      </c>
      <c r="L660" s="31">
        <f>IFERROR(Transactions[[#This Row],[Net of Sale]]*Assumptions!$C$1,"-")</f>
        <v>48</v>
      </c>
      <c r="M660" s="31">
        <f>IFERROR(Transactions[[#This Row],[Net of Sale]]*(1+Assumptions!$C$1),"-")</f>
        <v>528</v>
      </c>
      <c r="N660" s="33" t="s">
        <v>189</v>
      </c>
      <c r="O660" s="35" t="s">
        <v>185</v>
      </c>
      <c r="P660" s="33" t="s">
        <v>191</v>
      </c>
      <c r="Q660" s="31">
        <f>IFERROR((VLOOKUP(Transactions[[#This Row],[Product/ Service Name]],Products[[Product/ Service Name]:[Unit Sales Price]],4,FALSE))*Transactions[[#This Row],[Quantity Sold]],"-")</f>
        <v>400</v>
      </c>
      <c r="R660" s="31">
        <f>IFERROR(Transactions[[#This Row],[Net of Sale]]-Transactions[[#This Row],[COGS]],"-")</f>
        <v>80</v>
      </c>
      <c r="S660" s="31">
        <f>IFERROR(Transactions[[#This Row],[COGS]]*Assumptions!$C$1,"-")</f>
        <v>40</v>
      </c>
      <c r="T660" s="31">
        <f>IFERROR(Transactions[[#This Row],[Output VAT(Liability)]]-Transactions[[#This Row],[Input VAT (Assets)]],"-")</f>
        <v>8</v>
      </c>
    </row>
    <row r="661" spans="2:20" x14ac:dyDescent="0.3">
      <c r="B661" s="55">
        <v>45998</v>
      </c>
      <c r="C661" s="50">
        <f>MONTH(Transactions[[#This Row],[Date]])</f>
        <v>12</v>
      </c>
      <c r="D661" s="50" t="s">
        <v>216</v>
      </c>
      <c r="E661" s="50" t="s">
        <v>14</v>
      </c>
      <c r="F661" s="33" t="s">
        <v>98</v>
      </c>
      <c r="G661" s="33" t="s">
        <v>106</v>
      </c>
      <c r="H661" s="33" t="s">
        <v>168</v>
      </c>
      <c r="I661" s="33">
        <v>20</v>
      </c>
      <c r="J661" s="24">
        <f>IFERROR(VLOOKUP(Transactions[[#This Row],[Product/ Service Name]],Products[[Product/ Service Name]:[Unit Sales Price]],10,FALSE),"-")</f>
        <v>7.1999999999999993</v>
      </c>
      <c r="K661" s="27">
        <f>IFERROR(Transactions[[#This Row],[Unit Price]]*Transactions[[#This Row],[Quantity Sold]],"-")</f>
        <v>144</v>
      </c>
      <c r="L661" s="31">
        <f>IFERROR(Transactions[[#This Row],[Net of Sale]]*Assumptions!$C$1,"-")</f>
        <v>14.4</v>
      </c>
      <c r="M661" s="31">
        <f>IFERROR(Transactions[[#This Row],[Net of Sale]]*(1+Assumptions!$C$1),"-")</f>
        <v>158.4</v>
      </c>
      <c r="N661" s="33" t="s">
        <v>188</v>
      </c>
      <c r="O661" s="35" t="s">
        <v>185</v>
      </c>
      <c r="P661" s="33" t="s">
        <v>191</v>
      </c>
      <c r="Q661" s="31">
        <f>IFERROR((VLOOKUP(Transactions[[#This Row],[Product/ Service Name]],Products[[Product/ Service Name]:[Unit Sales Price]],4,FALSE))*Transactions[[#This Row],[Quantity Sold]],"-")</f>
        <v>120</v>
      </c>
      <c r="R661" s="31">
        <f>IFERROR(Transactions[[#This Row],[Net of Sale]]-Transactions[[#This Row],[COGS]],"-")</f>
        <v>24</v>
      </c>
      <c r="S661" s="31">
        <f>IFERROR(Transactions[[#This Row],[COGS]]*Assumptions!$C$1,"-")</f>
        <v>12</v>
      </c>
      <c r="T661" s="31">
        <f>IFERROR(Transactions[[#This Row],[Output VAT(Liability)]]-Transactions[[#This Row],[Input VAT (Assets)]],"-")</f>
        <v>2.4000000000000004</v>
      </c>
    </row>
    <row r="662" spans="2:20" x14ac:dyDescent="0.3">
      <c r="B662" s="55">
        <v>45998</v>
      </c>
      <c r="C662" s="50">
        <f>MONTH(Transactions[[#This Row],[Date]])</f>
        <v>12</v>
      </c>
      <c r="D662" s="50" t="s">
        <v>216</v>
      </c>
      <c r="E662" s="50" t="s">
        <v>14</v>
      </c>
      <c r="F662" s="33" t="s">
        <v>99</v>
      </c>
      <c r="G662" s="33" t="s">
        <v>106</v>
      </c>
      <c r="H662" s="33" t="s">
        <v>169</v>
      </c>
      <c r="I662" s="33">
        <v>20</v>
      </c>
      <c r="J662" s="24">
        <f>IFERROR(VLOOKUP(Transactions[[#This Row],[Product/ Service Name]],Products[[Product/ Service Name]:[Unit Sales Price]],10,FALSE),"-")</f>
        <v>7.1999999999999993</v>
      </c>
      <c r="K662" s="27">
        <f>IFERROR(Transactions[[#This Row],[Unit Price]]*Transactions[[#This Row],[Quantity Sold]],"-")</f>
        <v>144</v>
      </c>
      <c r="L662" s="31">
        <f>IFERROR(Transactions[[#This Row],[Net of Sale]]*Assumptions!$C$1,"-")</f>
        <v>14.4</v>
      </c>
      <c r="M662" s="31">
        <f>IFERROR(Transactions[[#This Row],[Net of Sale]]*(1+Assumptions!$C$1),"-")</f>
        <v>158.4</v>
      </c>
      <c r="N662" s="33" t="s">
        <v>188</v>
      </c>
      <c r="O662" s="35" t="s">
        <v>181</v>
      </c>
      <c r="P662" s="33" t="s">
        <v>191</v>
      </c>
      <c r="Q662" s="31">
        <f>IFERROR((VLOOKUP(Transactions[[#This Row],[Product/ Service Name]],Products[[Product/ Service Name]:[Unit Sales Price]],4,FALSE))*Transactions[[#This Row],[Quantity Sold]],"-")</f>
        <v>120</v>
      </c>
      <c r="R662" s="31">
        <f>IFERROR(Transactions[[#This Row],[Net of Sale]]-Transactions[[#This Row],[COGS]],"-")</f>
        <v>24</v>
      </c>
      <c r="S662" s="31">
        <f>IFERROR(Transactions[[#This Row],[COGS]]*Assumptions!$C$1,"-")</f>
        <v>12</v>
      </c>
      <c r="T662" s="31">
        <f>IFERROR(Transactions[[#This Row],[Output VAT(Liability)]]-Transactions[[#This Row],[Input VAT (Assets)]],"-")</f>
        <v>2.4000000000000004</v>
      </c>
    </row>
    <row r="663" spans="2:20" x14ac:dyDescent="0.3">
      <c r="B663" s="55">
        <v>46000</v>
      </c>
      <c r="C663" s="50">
        <f>MONTH(Transactions[[#This Row],[Date]])</f>
        <v>12</v>
      </c>
      <c r="D663" s="50" t="s">
        <v>216</v>
      </c>
      <c r="E663" s="50" t="s">
        <v>14</v>
      </c>
      <c r="F663" s="33" t="s">
        <v>100</v>
      </c>
      <c r="G663" s="33" t="s">
        <v>106</v>
      </c>
      <c r="H663" s="33" t="s">
        <v>170</v>
      </c>
      <c r="I663" s="33">
        <v>20</v>
      </c>
      <c r="J663" s="24">
        <f>IFERROR(VLOOKUP(Transactions[[#This Row],[Product/ Service Name]],Products[[Product/ Service Name]:[Unit Sales Price]],10,FALSE),"-")</f>
        <v>7.1999999999999993</v>
      </c>
      <c r="K663" s="27">
        <f>IFERROR(Transactions[[#This Row],[Unit Price]]*Transactions[[#This Row],[Quantity Sold]],"-")</f>
        <v>144</v>
      </c>
      <c r="L663" s="31">
        <f>IFERROR(Transactions[[#This Row],[Net of Sale]]*Assumptions!$C$1,"-")</f>
        <v>14.4</v>
      </c>
      <c r="M663" s="31">
        <f>IFERROR(Transactions[[#This Row],[Net of Sale]]*(1+Assumptions!$C$1),"-")</f>
        <v>158.4</v>
      </c>
      <c r="N663" s="33" t="s">
        <v>188</v>
      </c>
      <c r="O663" s="35" t="s">
        <v>182</v>
      </c>
      <c r="P663" s="33" t="s">
        <v>191</v>
      </c>
      <c r="Q663" s="31">
        <f>IFERROR((VLOOKUP(Transactions[[#This Row],[Product/ Service Name]],Products[[Product/ Service Name]:[Unit Sales Price]],4,FALSE))*Transactions[[#This Row],[Quantity Sold]],"-")</f>
        <v>120</v>
      </c>
      <c r="R663" s="31">
        <f>IFERROR(Transactions[[#This Row],[Net of Sale]]-Transactions[[#This Row],[COGS]],"-")</f>
        <v>24</v>
      </c>
      <c r="S663" s="31">
        <f>IFERROR(Transactions[[#This Row],[COGS]]*Assumptions!$C$1,"-")</f>
        <v>12</v>
      </c>
      <c r="T663" s="31">
        <f>IFERROR(Transactions[[#This Row],[Output VAT(Liability)]]-Transactions[[#This Row],[Input VAT (Assets)]],"-")</f>
        <v>2.4000000000000004</v>
      </c>
    </row>
    <row r="664" spans="2:20" x14ac:dyDescent="0.3">
      <c r="B664" s="55">
        <v>46001</v>
      </c>
      <c r="C664" s="50">
        <f>MONTH(Transactions[[#This Row],[Date]])</f>
        <v>12</v>
      </c>
      <c r="D664" s="50" t="s">
        <v>216</v>
      </c>
      <c r="E664" s="50" t="s">
        <v>14</v>
      </c>
      <c r="F664" s="33" t="s">
        <v>101</v>
      </c>
      <c r="G664" s="33" t="s">
        <v>106</v>
      </c>
      <c r="H664" s="33" t="s">
        <v>171</v>
      </c>
      <c r="I664" s="33">
        <v>20</v>
      </c>
      <c r="J664" s="24">
        <f>IFERROR(VLOOKUP(Transactions[[#This Row],[Product/ Service Name]],Products[[Product/ Service Name]:[Unit Sales Price]],10,FALSE),"-")</f>
        <v>7.1999999999999993</v>
      </c>
      <c r="K664" s="27">
        <f>IFERROR(Transactions[[#This Row],[Unit Price]]*Transactions[[#This Row],[Quantity Sold]],"-")</f>
        <v>144</v>
      </c>
      <c r="L664" s="31">
        <f>IFERROR(Transactions[[#This Row],[Net of Sale]]*Assumptions!$C$1,"-")</f>
        <v>14.4</v>
      </c>
      <c r="M664" s="31">
        <f>IFERROR(Transactions[[#This Row],[Net of Sale]]*(1+Assumptions!$C$1),"-")</f>
        <v>158.4</v>
      </c>
      <c r="N664" s="33" t="s">
        <v>190</v>
      </c>
      <c r="O664" s="35" t="s">
        <v>184</v>
      </c>
      <c r="P664" s="33" t="s">
        <v>191</v>
      </c>
      <c r="Q664" s="31">
        <f>IFERROR((VLOOKUP(Transactions[[#This Row],[Product/ Service Name]],Products[[Product/ Service Name]:[Unit Sales Price]],4,FALSE))*Transactions[[#This Row],[Quantity Sold]],"-")</f>
        <v>120</v>
      </c>
      <c r="R664" s="31">
        <f>IFERROR(Transactions[[#This Row],[Net of Sale]]-Transactions[[#This Row],[COGS]],"-")</f>
        <v>24</v>
      </c>
      <c r="S664" s="31">
        <f>IFERROR(Transactions[[#This Row],[COGS]]*Assumptions!$C$1,"-")</f>
        <v>12</v>
      </c>
      <c r="T664" s="31">
        <f>IFERROR(Transactions[[#This Row],[Output VAT(Liability)]]-Transactions[[#This Row],[Input VAT (Assets)]],"-")</f>
        <v>2.4000000000000004</v>
      </c>
    </row>
    <row r="665" spans="2:20" x14ac:dyDescent="0.3">
      <c r="B665" s="55">
        <v>46001</v>
      </c>
      <c r="C665" s="50">
        <f>MONTH(Transactions[[#This Row],[Date]])</f>
        <v>12</v>
      </c>
      <c r="D665" s="50" t="s">
        <v>216</v>
      </c>
      <c r="E665" s="50" t="s">
        <v>14</v>
      </c>
      <c r="F665" s="33" t="s">
        <v>102</v>
      </c>
      <c r="G665" s="33" t="s">
        <v>106</v>
      </c>
      <c r="H665" s="33" t="s">
        <v>172</v>
      </c>
      <c r="I665" s="33">
        <v>20</v>
      </c>
      <c r="J665" s="24">
        <f>IFERROR(VLOOKUP(Transactions[[#This Row],[Product/ Service Name]],Products[[Product/ Service Name]:[Unit Sales Price]],10,FALSE),"-")</f>
        <v>6</v>
      </c>
      <c r="K665" s="27">
        <f>IFERROR(Transactions[[#This Row],[Unit Price]]*Transactions[[#This Row],[Quantity Sold]],"-")</f>
        <v>120</v>
      </c>
      <c r="L665" s="31">
        <f>IFERROR(Transactions[[#This Row],[Net of Sale]]*Assumptions!$C$1,"-")</f>
        <v>12</v>
      </c>
      <c r="M665" s="31">
        <f>IFERROR(Transactions[[#This Row],[Net of Sale]]*(1+Assumptions!$C$1),"-")</f>
        <v>132</v>
      </c>
      <c r="N665" s="33" t="s">
        <v>190</v>
      </c>
      <c r="O665" s="35" t="s">
        <v>183</v>
      </c>
      <c r="P665" s="33" t="s">
        <v>192</v>
      </c>
      <c r="Q665" s="31">
        <f>IFERROR((VLOOKUP(Transactions[[#This Row],[Product/ Service Name]],Products[[Product/ Service Name]:[Unit Sales Price]],4,FALSE))*Transactions[[#This Row],[Quantity Sold]],"-")</f>
        <v>100</v>
      </c>
      <c r="R665" s="31">
        <f>IFERROR(Transactions[[#This Row],[Net of Sale]]-Transactions[[#This Row],[COGS]],"-")</f>
        <v>20</v>
      </c>
      <c r="S665" s="31">
        <f>IFERROR(Transactions[[#This Row],[COGS]]*Assumptions!$C$1,"-")</f>
        <v>10</v>
      </c>
      <c r="T665" s="31">
        <f>IFERROR(Transactions[[#This Row],[Output VAT(Liability)]]-Transactions[[#This Row],[Input VAT (Assets)]],"-")</f>
        <v>2</v>
      </c>
    </row>
    <row r="666" spans="2:20" x14ac:dyDescent="0.3">
      <c r="B666" s="55">
        <v>46002</v>
      </c>
      <c r="C666" s="50">
        <f>MONTH(Transactions[[#This Row],[Date]])</f>
        <v>12</v>
      </c>
      <c r="D666" s="50" t="s">
        <v>216</v>
      </c>
      <c r="E666" s="50" t="s">
        <v>14</v>
      </c>
      <c r="F666" s="33" t="s">
        <v>103</v>
      </c>
      <c r="G666" s="33" t="s">
        <v>106</v>
      </c>
      <c r="H666" s="33" t="s">
        <v>167</v>
      </c>
      <c r="I666" s="33">
        <v>20</v>
      </c>
      <c r="J666" s="24">
        <f>IFERROR(VLOOKUP(Transactions[[#This Row],[Product/ Service Name]],Products[[Product/ Service Name]:[Unit Sales Price]],10,FALSE),"-")</f>
        <v>6</v>
      </c>
      <c r="K666" s="27">
        <f>IFERROR(Transactions[[#This Row],[Unit Price]]*Transactions[[#This Row],[Quantity Sold]],"-")</f>
        <v>120</v>
      </c>
      <c r="L666" s="31">
        <f>IFERROR(Transactions[[#This Row],[Net of Sale]]*Assumptions!$C$1,"-")</f>
        <v>12</v>
      </c>
      <c r="M666" s="31">
        <f>IFERROR(Transactions[[#This Row],[Net of Sale]]*(1+Assumptions!$C$1),"-")</f>
        <v>132</v>
      </c>
      <c r="N666" s="33" t="s">
        <v>190</v>
      </c>
      <c r="O666" s="35" t="s">
        <v>185</v>
      </c>
      <c r="P666" s="33" t="s">
        <v>192</v>
      </c>
      <c r="Q666" s="31">
        <f>IFERROR((VLOOKUP(Transactions[[#This Row],[Product/ Service Name]],Products[[Product/ Service Name]:[Unit Sales Price]],4,FALSE))*Transactions[[#This Row],[Quantity Sold]],"-")</f>
        <v>100</v>
      </c>
      <c r="R666" s="31">
        <f>IFERROR(Transactions[[#This Row],[Net of Sale]]-Transactions[[#This Row],[COGS]],"-")</f>
        <v>20</v>
      </c>
      <c r="S666" s="31">
        <f>IFERROR(Transactions[[#This Row],[COGS]]*Assumptions!$C$1,"-")</f>
        <v>10</v>
      </c>
      <c r="T666" s="31">
        <f>IFERROR(Transactions[[#This Row],[Output VAT(Liability)]]-Transactions[[#This Row],[Input VAT (Assets)]],"-")</f>
        <v>2</v>
      </c>
    </row>
    <row r="667" spans="2:20" x14ac:dyDescent="0.3">
      <c r="B667" s="55">
        <v>46003</v>
      </c>
      <c r="C667" s="50">
        <f>MONTH(Transactions[[#This Row],[Date]])</f>
        <v>12</v>
      </c>
      <c r="D667" s="50" t="s">
        <v>216</v>
      </c>
      <c r="E667" s="50" t="s">
        <v>14</v>
      </c>
      <c r="F667" s="33" t="s">
        <v>104</v>
      </c>
      <c r="G667" s="33" t="s">
        <v>106</v>
      </c>
      <c r="H667" s="33" t="s">
        <v>168</v>
      </c>
      <c r="I667" s="33">
        <v>20</v>
      </c>
      <c r="J667" s="24">
        <f>IFERROR(VLOOKUP(Transactions[[#This Row],[Product/ Service Name]],Products[[Product/ Service Name]:[Unit Sales Price]],10,FALSE),"-")</f>
        <v>6</v>
      </c>
      <c r="K667" s="27">
        <f>IFERROR(Transactions[[#This Row],[Unit Price]]*Transactions[[#This Row],[Quantity Sold]],"-")</f>
        <v>120</v>
      </c>
      <c r="L667" s="31">
        <f>IFERROR(Transactions[[#This Row],[Net of Sale]]*Assumptions!$C$1,"-")</f>
        <v>12</v>
      </c>
      <c r="M667" s="31">
        <f>IFERROR(Transactions[[#This Row],[Net of Sale]]*(1+Assumptions!$C$1),"-")</f>
        <v>132</v>
      </c>
      <c r="N667" s="33" t="s">
        <v>190</v>
      </c>
      <c r="O667" s="35" t="s">
        <v>181</v>
      </c>
      <c r="P667" s="33" t="s">
        <v>191</v>
      </c>
      <c r="Q667" s="31">
        <f>IFERROR((VLOOKUP(Transactions[[#This Row],[Product/ Service Name]],Products[[Product/ Service Name]:[Unit Sales Price]],4,FALSE))*Transactions[[#This Row],[Quantity Sold]],"-")</f>
        <v>100</v>
      </c>
      <c r="R667" s="31">
        <f>IFERROR(Transactions[[#This Row],[Net of Sale]]-Transactions[[#This Row],[COGS]],"-")</f>
        <v>20</v>
      </c>
      <c r="S667" s="31">
        <f>IFERROR(Transactions[[#This Row],[COGS]]*Assumptions!$C$1,"-")</f>
        <v>10</v>
      </c>
      <c r="T667" s="31">
        <f>IFERROR(Transactions[[#This Row],[Output VAT(Liability)]]-Transactions[[#This Row],[Input VAT (Assets)]],"-")</f>
        <v>2</v>
      </c>
    </row>
    <row r="668" spans="2:20" x14ac:dyDescent="0.3">
      <c r="B668" s="55">
        <v>46003</v>
      </c>
      <c r="C668" s="50">
        <f>MONTH(Transactions[[#This Row],[Date]])</f>
        <v>12</v>
      </c>
      <c r="D668" s="50" t="s">
        <v>216</v>
      </c>
      <c r="E668" s="50" t="s">
        <v>14</v>
      </c>
      <c r="F668" s="33" t="s">
        <v>51</v>
      </c>
      <c r="G668" s="33" t="s">
        <v>106</v>
      </c>
      <c r="H668" s="33" t="s">
        <v>169</v>
      </c>
      <c r="I668" s="33">
        <v>20</v>
      </c>
      <c r="J668" s="24">
        <f>IFERROR(VLOOKUP(Transactions[[#This Row],[Product/ Service Name]],Products[[Product/ Service Name]:[Unit Sales Price]],10,FALSE),"-")</f>
        <v>9.6</v>
      </c>
      <c r="K668" s="27">
        <f>IFERROR(Transactions[[#This Row],[Unit Price]]*Transactions[[#This Row],[Quantity Sold]],"-")</f>
        <v>192</v>
      </c>
      <c r="L668" s="31">
        <f>IFERROR(Transactions[[#This Row],[Net of Sale]]*Assumptions!$C$1,"-")</f>
        <v>19.200000000000003</v>
      </c>
      <c r="M668" s="31">
        <f>IFERROR(Transactions[[#This Row],[Net of Sale]]*(1+Assumptions!$C$1),"-")</f>
        <v>211.20000000000002</v>
      </c>
      <c r="N668" s="33" t="s">
        <v>190</v>
      </c>
      <c r="O668" s="35" t="s">
        <v>183</v>
      </c>
      <c r="P668" s="33" t="s">
        <v>191</v>
      </c>
      <c r="Q668" s="31">
        <f>IFERROR((VLOOKUP(Transactions[[#This Row],[Product/ Service Name]],Products[[Product/ Service Name]:[Unit Sales Price]],4,FALSE))*Transactions[[#This Row],[Quantity Sold]],"-")</f>
        <v>160</v>
      </c>
      <c r="R668" s="31">
        <f>IFERROR(Transactions[[#This Row],[Net of Sale]]-Transactions[[#This Row],[COGS]],"-")</f>
        <v>32</v>
      </c>
      <c r="S668" s="31">
        <f>IFERROR(Transactions[[#This Row],[COGS]]*Assumptions!$C$1,"-")</f>
        <v>16</v>
      </c>
      <c r="T668" s="31">
        <f>IFERROR(Transactions[[#This Row],[Output VAT(Liability)]]-Transactions[[#This Row],[Input VAT (Assets)]],"-")</f>
        <v>3.2000000000000028</v>
      </c>
    </row>
    <row r="669" spans="2:20" x14ac:dyDescent="0.3">
      <c r="B669" s="55">
        <v>46003</v>
      </c>
      <c r="C669" s="50">
        <f>MONTH(Transactions[[#This Row],[Date]])</f>
        <v>12</v>
      </c>
      <c r="D669" s="50" t="s">
        <v>216</v>
      </c>
      <c r="E669" s="50" t="s">
        <v>14</v>
      </c>
      <c r="F669" s="33" t="s">
        <v>52</v>
      </c>
      <c r="G669" s="33" t="s">
        <v>106</v>
      </c>
      <c r="H669" s="33" t="s">
        <v>170</v>
      </c>
      <c r="I669" s="33">
        <v>20</v>
      </c>
      <c r="J669" s="24">
        <f>IFERROR(VLOOKUP(Transactions[[#This Row],[Product/ Service Name]],Products[[Product/ Service Name]:[Unit Sales Price]],10,FALSE),"-")</f>
        <v>10.799999999999999</v>
      </c>
      <c r="K669" s="27">
        <f>IFERROR(Transactions[[#This Row],[Unit Price]]*Transactions[[#This Row],[Quantity Sold]],"-")</f>
        <v>215.99999999999997</v>
      </c>
      <c r="L669" s="31">
        <f>IFERROR(Transactions[[#This Row],[Net of Sale]]*Assumptions!$C$1,"-")</f>
        <v>21.599999999999998</v>
      </c>
      <c r="M669" s="31">
        <f>IFERROR(Transactions[[#This Row],[Net of Sale]]*(1+Assumptions!$C$1),"-")</f>
        <v>237.6</v>
      </c>
      <c r="N669" s="33" t="s">
        <v>190</v>
      </c>
      <c r="O669" s="35" t="s">
        <v>177</v>
      </c>
      <c r="P669" s="33" t="s">
        <v>191</v>
      </c>
      <c r="Q669" s="31">
        <f>IFERROR((VLOOKUP(Transactions[[#This Row],[Product/ Service Name]],Products[[Product/ Service Name]:[Unit Sales Price]],4,FALSE))*Transactions[[#This Row],[Quantity Sold]],"-")</f>
        <v>180</v>
      </c>
      <c r="R669" s="31">
        <f>IFERROR(Transactions[[#This Row],[Net of Sale]]-Transactions[[#This Row],[COGS]],"-")</f>
        <v>35.999999999999972</v>
      </c>
      <c r="S669" s="31">
        <f>IFERROR(Transactions[[#This Row],[COGS]]*Assumptions!$C$1,"-")</f>
        <v>18</v>
      </c>
      <c r="T669" s="31">
        <f>IFERROR(Transactions[[#This Row],[Output VAT(Liability)]]-Transactions[[#This Row],[Input VAT (Assets)]],"-")</f>
        <v>3.5999999999999979</v>
      </c>
    </row>
    <row r="670" spans="2:20" x14ac:dyDescent="0.3">
      <c r="B670" s="55">
        <v>46004</v>
      </c>
      <c r="C670" s="50">
        <f>MONTH(Transactions[[#This Row],[Date]])</f>
        <v>12</v>
      </c>
      <c r="D670" s="50" t="s">
        <v>216</v>
      </c>
      <c r="E670" s="50" t="s">
        <v>14</v>
      </c>
      <c r="F670" s="33" t="s">
        <v>53</v>
      </c>
      <c r="G670" s="33" t="s">
        <v>106</v>
      </c>
      <c r="H670" s="33" t="s">
        <v>171</v>
      </c>
      <c r="I670" s="33">
        <v>20</v>
      </c>
      <c r="J670" s="24">
        <f>IFERROR(VLOOKUP(Transactions[[#This Row],[Product/ Service Name]],Products[[Product/ Service Name]:[Unit Sales Price]],10,FALSE),"-")</f>
        <v>18</v>
      </c>
      <c r="K670" s="27">
        <f>IFERROR(Transactions[[#This Row],[Unit Price]]*Transactions[[#This Row],[Quantity Sold]],"-")</f>
        <v>360</v>
      </c>
      <c r="L670" s="31">
        <f>IFERROR(Transactions[[#This Row],[Net of Sale]]*Assumptions!$C$1,"-")</f>
        <v>36</v>
      </c>
      <c r="M670" s="31">
        <f>IFERROR(Transactions[[#This Row],[Net of Sale]]*(1+Assumptions!$C$1),"-")</f>
        <v>396.00000000000006</v>
      </c>
      <c r="N670" s="33" t="s">
        <v>189</v>
      </c>
      <c r="O670" s="35" t="s">
        <v>184</v>
      </c>
      <c r="P670" s="33" t="s">
        <v>191</v>
      </c>
      <c r="Q670" s="31">
        <f>IFERROR((VLOOKUP(Transactions[[#This Row],[Product/ Service Name]],Products[[Product/ Service Name]:[Unit Sales Price]],4,FALSE))*Transactions[[#This Row],[Quantity Sold]],"-")</f>
        <v>300</v>
      </c>
      <c r="R670" s="31">
        <f>IFERROR(Transactions[[#This Row],[Net of Sale]]-Transactions[[#This Row],[COGS]],"-")</f>
        <v>60</v>
      </c>
      <c r="S670" s="31">
        <f>IFERROR(Transactions[[#This Row],[COGS]]*Assumptions!$C$1,"-")</f>
        <v>30</v>
      </c>
      <c r="T670" s="31">
        <f>IFERROR(Transactions[[#This Row],[Output VAT(Liability)]]-Transactions[[#This Row],[Input VAT (Assets)]],"-")</f>
        <v>6</v>
      </c>
    </row>
    <row r="671" spans="2:20" x14ac:dyDescent="0.3">
      <c r="B671" s="55">
        <v>46004</v>
      </c>
      <c r="C671" s="50">
        <f>MONTH(Transactions[[#This Row],[Date]])</f>
        <v>12</v>
      </c>
      <c r="D671" s="50" t="s">
        <v>216</v>
      </c>
      <c r="E671" s="50" t="s">
        <v>14</v>
      </c>
      <c r="F671" s="33" t="s">
        <v>54</v>
      </c>
      <c r="G671" s="33" t="s">
        <v>106</v>
      </c>
      <c r="H671" s="33" t="s">
        <v>172</v>
      </c>
      <c r="I671" s="33">
        <v>20</v>
      </c>
      <c r="J671" s="24">
        <f>IFERROR(VLOOKUP(Transactions[[#This Row],[Product/ Service Name]],Products[[Product/ Service Name]:[Unit Sales Price]],10,FALSE),"-")</f>
        <v>36</v>
      </c>
      <c r="K671" s="27">
        <f>IFERROR(Transactions[[#This Row],[Unit Price]]*Transactions[[#This Row],[Quantity Sold]],"-")</f>
        <v>720</v>
      </c>
      <c r="L671" s="31">
        <f>IFERROR(Transactions[[#This Row],[Net of Sale]]*Assumptions!$C$1,"-")</f>
        <v>72</v>
      </c>
      <c r="M671" s="31">
        <f>IFERROR(Transactions[[#This Row],[Net of Sale]]*(1+Assumptions!$C$1),"-")</f>
        <v>792.00000000000011</v>
      </c>
      <c r="N671" s="33" t="s">
        <v>190</v>
      </c>
      <c r="O671" s="35" t="s">
        <v>178</v>
      </c>
      <c r="P671" s="33" t="s">
        <v>191</v>
      </c>
      <c r="Q671" s="31">
        <f>IFERROR((VLOOKUP(Transactions[[#This Row],[Product/ Service Name]],Products[[Product/ Service Name]:[Unit Sales Price]],4,FALSE))*Transactions[[#This Row],[Quantity Sold]],"-")</f>
        <v>600</v>
      </c>
      <c r="R671" s="31">
        <f>IFERROR(Transactions[[#This Row],[Net of Sale]]-Transactions[[#This Row],[COGS]],"-")</f>
        <v>120</v>
      </c>
      <c r="S671" s="31">
        <f>IFERROR(Transactions[[#This Row],[COGS]]*Assumptions!$C$1,"-")</f>
        <v>60</v>
      </c>
      <c r="T671" s="31">
        <f>IFERROR(Transactions[[#This Row],[Output VAT(Liability)]]-Transactions[[#This Row],[Input VAT (Assets)]],"-")</f>
        <v>12</v>
      </c>
    </row>
    <row r="672" spans="2:20" x14ac:dyDescent="0.3">
      <c r="B672" s="55">
        <v>46005</v>
      </c>
      <c r="C672" s="50">
        <f>MONTH(Transactions[[#This Row],[Date]])</f>
        <v>12</v>
      </c>
      <c r="D672" s="50" t="s">
        <v>216</v>
      </c>
      <c r="E672" s="50" t="s">
        <v>14</v>
      </c>
      <c r="F672" s="33" t="s">
        <v>55</v>
      </c>
      <c r="G672" s="33" t="s">
        <v>106</v>
      </c>
      <c r="H672" s="33" t="s">
        <v>167</v>
      </c>
      <c r="I672" s="33">
        <v>20</v>
      </c>
      <c r="J672" s="24">
        <f>IFERROR(VLOOKUP(Transactions[[#This Row],[Product/ Service Name]],Products[[Product/ Service Name]:[Unit Sales Price]],10,FALSE),"-")</f>
        <v>16.8</v>
      </c>
      <c r="K672" s="27">
        <f>IFERROR(Transactions[[#This Row],[Unit Price]]*Transactions[[#This Row],[Quantity Sold]],"-")</f>
        <v>336</v>
      </c>
      <c r="L672" s="31">
        <f>IFERROR(Transactions[[#This Row],[Net of Sale]]*Assumptions!$C$1,"-")</f>
        <v>33.6</v>
      </c>
      <c r="M672" s="31">
        <f>IFERROR(Transactions[[#This Row],[Net of Sale]]*(1+Assumptions!$C$1),"-")</f>
        <v>369.6</v>
      </c>
      <c r="N672" s="33" t="s">
        <v>186</v>
      </c>
      <c r="O672" s="35" t="s">
        <v>183</v>
      </c>
      <c r="P672" s="33" t="s">
        <v>192</v>
      </c>
      <c r="Q672" s="31">
        <f>IFERROR((VLOOKUP(Transactions[[#This Row],[Product/ Service Name]],Products[[Product/ Service Name]:[Unit Sales Price]],4,FALSE))*Transactions[[#This Row],[Quantity Sold]],"-")</f>
        <v>280</v>
      </c>
      <c r="R672" s="31">
        <f>IFERROR(Transactions[[#This Row],[Net of Sale]]-Transactions[[#This Row],[COGS]],"-")</f>
        <v>56</v>
      </c>
      <c r="S672" s="31">
        <f>IFERROR(Transactions[[#This Row],[COGS]]*Assumptions!$C$1,"-")</f>
        <v>28</v>
      </c>
      <c r="T672" s="31">
        <f>IFERROR(Transactions[[#This Row],[Output VAT(Liability)]]-Transactions[[#This Row],[Input VAT (Assets)]],"-")</f>
        <v>5.6000000000000014</v>
      </c>
    </row>
    <row r="673" spans="2:20" x14ac:dyDescent="0.3">
      <c r="B673" s="55">
        <v>46006</v>
      </c>
      <c r="C673" s="50">
        <f>MONTH(Transactions[[#This Row],[Date]])</f>
        <v>12</v>
      </c>
      <c r="D673" s="50" t="s">
        <v>216</v>
      </c>
      <c r="E673" s="50" t="s">
        <v>14</v>
      </c>
      <c r="F673" s="33" t="s">
        <v>56</v>
      </c>
      <c r="G673" s="33" t="s">
        <v>106</v>
      </c>
      <c r="H673" s="33" t="s">
        <v>168</v>
      </c>
      <c r="I673" s="33">
        <v>20</v>
      </c>
      <c r="J673" s="24">
        <f>IFERROR(VLOOKUP(Transactions[[#This Row],[Product/ Service Name]],Products[[Product/ Service Name]:[Unit Sales Price]],10,FALSE),"-")</f>
        <v>72</v>
      </c>
      <c r="K673" s="27">
        <f>IFERROR(Transactions[[#This Row],[Unit Price]]*Transactions[[#This Row],[Quantity Sold]],"-")</f>
        <v>1440</v>
      </c>
      <c r="L673" s="31">
        <f>IFERROR(Transactions[[#This Row],[Net of Sale]]*Assumptions!$C$1,"-")</f>
        <v>144</v>
      </c>
      <c r="M673" s="31">
        <f>IFERROR(Transactions[[#This Row],[Net of Sale]]*(1+Assumptions!$C$1),"-")</f>
        <v>1584.0000000000002</v>
      </c>
      <c r="N673" s="33" t="s">
        <v>186</v>
      </c>
      <c r="O673" s="35" t="s">
        <v>179</v>
      </c>
      <c r="P673" s="33" t="s">
        <v>192</v>
      </c>
      <c r="Q673" s="31">
        <f>IFERROR((VLOOKUP(Transactions[[#This Row],[Product/ Service Name]],Products[[Product/ Service Name]:[Unit Sales Price]],4,FALSE))*Transactions[[#This Row],[Quantity Sold]],"-")</f>
        <v>1200</v>
      </c>
      <c r="R673" s="31">
        <f>IFERROR(Transactions[[#This Row],[Net of Sale]]-Transactions[[#This Row],[COGS]],"-")</f>
        <v>240</v>
      </c>
      <c r="S673" s="31">
        <f>IFERROR(Transactions[[#This Row],[COGS]]*Assumptions!$C$1,"-")</f>
        <v>120</v>
      </c>
      <c r="T673" s="31">
        <f>IFERROR(Transactions[[#This Row],[Output VAT(Liability)]]-Transactions[[#This Row],[Input VAT (Assets)]],"-")</f>
        <v>24</v>
      </c>
    </row>
    <row r="674" spans="2:20" x14ac:dyDescent="0.3">
      <c r="B674" s="55">
        <v>46007</v>
      </c>
      <c r="C674" s="50">
        <f>MONTH(Transactions[[#This Row],[Date]])</f>
        <v>12</v>
      </c>
      <c r="D674" s="50" t="s">
        <v>216</v>
      </c>
      <c r="E674" s="50" t="s">
        <v>14</v>
      </c>
      <c r="F674" s="33" t="s">
        <v>57</v>
      </c>
      <c r="G674" s="33" t="s">
        <v>106</v>
      </c>
      <c r="H674" s="33" t="s">
        <v>169</v>
      </c>
      <c r="I674" s="33">
        <v>20</v>
      </c>
      <c r="J674" s="24">
        <f>IFERROR(VLOOKUP(Transactions[[#This Row],[Product/ Service Name]],Products[[Product/ Service Name]:[Unit Sales Price]],10,FALSE),"-")</f>
        <v>15.6</v>
      </c>
      <c r="K674" s="27">
        <f>IFERROR(Transactions[[#This Row],[Unit Price]]*Transactions[[#This Row],[Quantity Sold]],"-")</f>
        <v>312</v>
      </c>
      <c r="L674" s="31">
        <f>IFERROR(Transactions[[#This Row],[Net of Sale]]*Assumptions!$C$1,"-")</f>
        <v>31.200000000000003</v>
      </c>
      <c r="M674" s="31">
        <f>IFERROR(Transactions[[#This Row],[Net of Sale]]*(1+Assumptions!$C$1),"-")</f>
        <v>343.20000000000005</v>
      </c>
      <c r="N674" s="33" t="s">
        <v>186</v>
      </c>
      <c r="O674" s="35" t="s">
        <v>182</v>
      </c>
      <c r="P674" s="33" t="s">
        <v>191</v>
      </c>
      <c r="Q674" s="31">
        <f>IFERROR((VLOOKUP(Transactions[[#This Row],[Product/ Service Name]],Products[[Product/ Service Name]:[Unit Sales Price]],4,FALSE))*Transactions[[#This Row],[Quantity Sold]],"-")</f>
        <v>260</v>
      </c>
      <c r="R674" s="31">
        <f>IFERROR(Transactions[[#This Row],[Net of Sale]]-Transactions[[#This Row],[COGS]],"-")</f>
        <v>52</v>
      </c>
      <c r="S674" s="31">
        <f>IFERROR(Transactions[[#This Row],[COGS]]*Assumptions!$C$1,"-")</f>
        <v>26</v>
      </c>
      <c r="T674" s="31">
        <f>IFERROR(Transactions[[#This Row],[Output VAT(Liability)]]-Transactions[[#This Row],[Input VAT (Assets)]],"-")</f>
        <v>5.2000000000000028</v>
      </c>
    </row>
    <row r="675" spans="2:20" x14ac:dyDescent="0.3">
      <c r="B675" s="55">
        <v>46007</v>
      </c>
      <c r="C675" s="50">
        <f>MONTH(Transactions[[#This Row],[Date]])</f>
        <v>12</v>
      </c>
      <c r="D675" s="50" t="s">
        <v>216</v>
      </c>
      <c r="E675" s="50" t="s">
        <v>14</v>
      </c>
      <c r="F675" s="33" t="s">
        <v>58</v>
      </c>
      <c r="G675" s="33" t="s">
        <v>106</v>
      </c>
      <c r="H675" s="33" t="s">
        <v>170</v>
      </c>
      <c r="I675" s="33">
        <v>20</v>
      </c>
      <c r="J675" s="24">
        <f>IFERROR(VLOOKUP(Transactions[[#This Row],[Product/ Service Name]],Products[[Product/ Service Name]:[Unit Sales Price]],10,FALSE),"-")</f>
        <v>48</v>
      </c>
      <c r="K675" s="27">
        <f>IFERROR(Transactions[[#This Row],[Unit Price]]*Transactions[[#This Row],[Quantity Sold]],"-")</f>
        <v>960</v>
      </c>
      <c r="L675" s="31">
        <f>IFERROR(Transactions[[#This Row],[Net of Sale]]*Assumptions!$C$1,"-")</f>
        <v>96</v>
      </c>
      <c r="M675" s="31">
        <f>IFERROR(Transactions[[#This Row],[Net of Sale]]*(1+Assumptions!$C$1),"-")</f>
        <v>1056</v>
      </c>
      <c r="N675" s="33" t="s">
        <v>187</v>
      </c>
      <c r="O675" s="35" t="s">
        <v>180</v>
      </c>
      <c r="P675" s="33" t="s">
        <v>191</v>
      </c>
      <c r="Q675" s="31">
        <f>IFERROR((VLOOKUP(Transactions[[#This Row],[Product/ Service Name]],Products[[Product/ Service Name]:[Unit Sales Price]],4,FALSE))*Transactions[[#This Row],[Quantity Sold]],"-")</f>
        <v>800</v>
      </c>
      <c r="R675" s="31">
        <f>IFERROR(Transactions[[#This Row],[Net of Sale]]-Transactions[[#This Row],[COGS]],"-")</f>
        <v>160</v>
      </c>
      <c r="S675" s="31">
        <f>IFERROR(Transactions[[#This Row],[COGS]]*Assumptions!$C$1,"-")</f>
        <v>80</v>
      </c>
      <c r="T675" s="31">
        <f>IFERROR(Transactions[[#This Row],[Output VAT(Liability)]]-Transactions[[#This Row],[Input VAT (Assets)]],"-")</f>
        <v>16</v>
      </c>
    </row>
    <row r="676" spans="2:20" x14ac:dyDescent="0.3">
      <c r="B676" s="55">
        <v>46007</v>
      </c>
      <c r="C676" s="50">
        <f>MONTH(Transactions[[#This Row],[Date]])</f>
        <v>12</v>
      </c>
      <c r="D676" s="50" t="s">
        <v>216</v>
      </c>
      <c r="E676" s="50" t="s">
        <v>14</v>
      </c>
      <c r="F676" s="33" t="s">
        <v>59</v>
      </c>
      <c r="G676" s="33" t="s">
        <v>106</v>
      </c>
      <c r="H676" s="33" t="s">
        <v>171</v>
      </c>
      <c r="I676" s="33">
        <v>20</v>
      </c>
      <c r="J676" s="24">
        <f>IFERROR(VLOOKUP(Transactions[[#This Row],[Product/ Service Name]],Products[[Product/ Service Name]:[Unit Sales Price]],10,FALSE),"-")</f>
        <v>18</v>
      </c>
      <c r="K676" s="27">
        <f>IFERROR(Transactions[[#This Row],[Unit Price]]*Transactions[[#This Row],[Quantity Sold]],"-")</f>
        <v>360</v>
      </c>
      <c r="L676" s="31">
        <f>IFERROR(Transactions[[#This Row],[Net of Sale]]*Assumptions!$C$1,"-")</f>
        <v>36</v>
      </c>
      <c r="M676" s="31">
        <f>IFERROR(Transactions[[#This Row],[Net of Sale]]*(1+Assumptions!$C$1),"-")</f>
        <v>396.00000000000006</v>
      </c>
      <c r="N676" s="33" t="s">
        <v>187</v>
      </c>
      <c r="O676" s="35" t="s">
        <v>181</v>
      </c>
      <c r="P676" s="33" t="s">
        <v>191</v>
      </c>
      <c r="Q676" s="31">
        <f>IFERROR((VLOOKUP(Transactions[[#This Row],[Product/ Service Name]],Products[[Product/ Service Name]:[Unit Sales Price]],4,FALSE))*Transactions[[#This Row],[Quantity Sold]],"-")</f>
        <v>300</v>
      </c>
      <c r="R676" s="31">
        <f>IFERROR(Transactions[[#This Row],[Net of Sale]]-Transactions[[#This Row],[COGS]],"-")</f>
        <v>60</v>
      </c>
      <c r="S676" s="31">
        <f>IFERROR(Transactions[[#This Row],[COGS]]*Assumptions!$C$1,"-")</f>
        <v>30</v>
      </c>
      <c r="T676" s="31">
        <f>IFERROR(Transactions[[#This Row],[Output VAT(Liability)]]-Transactions[[#This Row],[Input VAT (Assets)]],"-")</f>
        <v>6</v>
      </c>
    </row>
    <row r="677" spans="2:20" x14ac:dyDescent="0.3">
      <c r="B677" s="55">
        <v>46008</v>
      </c>
      <c r="C677" s="50">
        <f>MONTH(Transactions[[#This Row],[Date]])</f>
        <v>12</v>
      </c>
      <c r="D677" s="50" t="s">
        <v>216</v>
      </c>
      <c r="E677" s="50" t="s">
        <v>14</v>
      </c>
      <c r="F677" s="33" t="s">
        <v>60</v>
      </c>
      <c r="G677" s="33" t="s">
        <v>106</v>
      </c>
      <c r="H677" s="33" t="s">
        <v>172</v>
      </c>
      <c r="I677" s="33">
        <v>20</v>
      </c>
      <c r="J677" s="24">
        <f>IFERROR(VLOOKUP(Transactions[[#This Row],[Product/ Service Name]],Products[[Product/ Service Name]:[Unit Sales Price]],10,FALSE),"-")</f>
        <v>72</v>
      </c>
      <c r="K677" s="27">
        <f>IFERROR(Transactions[[#This Row],[Unit Price]]*Transactions[[#This Row],[Quantity Sold]],"-")</f>
        <v>1440</v>
      </c>
      <c r="L677" s="31">
        <f>IFERROR(Transactions[[#This Row],[Net of Sale]]*Assumptions!$C$1,"-")</f>
        <v>144</v>
      </c>
      <c r="M677" s="31">
        <f>IFERROR(Transactions[[#This Row],[Net of Sale]]*(1+Assumptions!$C$1),"-")</f>
        <v>1584.0000000000002</v>
      </c>
      <c r="N677" s="33" t="s">
        <v>188</v>
      </c>
      <c r="O677" s="35" t="s">
        <v>185</v>
      </c>
      <c r="P677" s="33" t="s">
        <v>191</v>
      </c>
      <c r="Q677" s="31">
        <f>IFERROR((VLOOKUP(Transactions[[#This Row],[Product/ Service Name]],Products[[Product/ Service Name]:[Unit Sales Price]],4,FALSE))*Transactions[[#This Row],[Quantity Sold]],"-")</f>
        <v>1200</v>
      </c>
      <c r="R677" s="31">
        <f>IFERROR(Transactions[[#This Row],[Net of Sale]]-Transactions[[#This Row],[COGS]],"-")</f>
        <v>240</v>
      </c>
      <c r="S677" s="31">
        <f>IFERROR(Transactions[[#This Row],[COGS]]*Assumptions!$C$1,"-")</f>
        <v>120</v>
      </c>
      <c r="T677" s="31">
        <f>IFERROR(Transactions[[#This Row],[Output VAT(Liability)]]-Transactions[[#This Row],[Input VAT (Assets)]],"-")</f>
        <v>24</v>
      </c>
    </row>
    <row r="678" spans="2:20" x14ac:dyDescent="0.3">
      <c r="B678" s="55">
        <v>46008</v>
      </c>
      <c r="C678" s="50">
        <f>MONTH(Transactions[[#This Row],[Date]])</f>
        <v>12</v>
      </c>
      <c r="D678" s="50" t="s">
        <v>216</v>
      </c>
      <c r="E678" s="50" t="s">
        <v>14</v>
      </c>
      <c r="F678" s="33" t="s">
        <v>61</v>
      </c>
      <c r="G678" s="33" t="s">
        <v>106</v>
      </c>
      <c r="H678" s="33" t="s">
        <v>167</v>
      </c>
      <c r="I678" s="33">
        <v>20</v>
      </c>
      <c r="J678" s="24">
        <f>IFERROR(VLOOKUP(Transactions[[#This Row],[Product/ Service Name]],Products[[Product/ Service Name]:[Unit Sales Price]],10,FALSE),"-")</f>
        <v>16.8</v>
      </c>
      <c r="K678" s="27">
        <f>IFERROR(Transactions[[#This Row],[Unit Price]]*Transactions[[#This Row],[Quantity Sold]],"-")</f>
        <v>336</v>
      </c>
      <c r="L678" s="31">
        <f>IFERROR(Transactions[[#This Row],[Net of Sale]]*Assumptions!$C$1,"-")</f>
        <v>33.6</v>
      </c>
      <c r="M678" s="31">
        <f>IFERROR(Transactions[[#This Row],[Net of Sale]]*(1+Assumptions!$C$1),"-")</f>
        <v>369.6</v>
      </c>
      <c r="N678" s="33" t="s">
        <v>189</v>
      </c>
      <c r="O678" s="35" t="s">
        <v>177</v>
      </c>
      <c r="P678" s="33" t="s">
        <v>191</v>
      </c>
      <c r="Q678" s="31">
        <f>IFERROR((VLOOKUP(Transactions[[#This Row],[Product/ Service Name]],Products[[Product/ Service Name]:[Unit Sales Price]],4,FALSE))*Transactions[[#This Row],[Quantity Sold]],"-")</f>
        <v>280</v>
      </c>
      <c r="R678" s="31">
        <f>IFERROR(Transactions[[#This Row],[Net of Sale]]-Transactions[[#This Row],[COGS]],"-")</f>
        <v>56</v>
      </c>
      <c r="S678" s="31">
        <f>IFERROR(Transactions[[#This Row],[COGS]]*Assumptions!$C$1,"-")</f>
        <v>28</v>
      </c>
      <c r="T678" s="31">
        <f>IFERROR(Transactions[[#This Row],[Output VAT(Liability)]]-Transactions[[#This Row],[Input VAT (Assets)]],"-")</f>
        <v>5.6000000000000014</v>
      </c>
    </row>
    <row r="679" spans="2:20" x14ac:dyDescent="0.3">
      <c r="B679" s="55">
        <v>46009</v>
      </c>
      <c r="C679" s="50">
        <f>MONTH(Transactions[[#This Row],[Date]])</f>
        <v>12</v>
      </c>
      <c r="D679" s="50" t="s">
        <v>216</v>
      </c>
      <c r="E679" s="50" t="s">
        <v>14</v>
      </c>
      <c r="F679" s="33" t="s">
        <v>62</v>
      </c>
      <c r="G679" s="33" t="s">
        <v>106</v>
      </c>
      <c r="H679" s="33" t="s">
        <v>168</v>
      </c>
      <c r="I679" s="33">
        <v>20</v>
      </c>
      <c r="J679" s="24">
        <f>IFERROR(VLOOKUP(Transactions[[#This Row],[Product/ Service Name]],Products[[Product/ Service Name]:[Unit Sales Price]],10,FALSE),"-")</f>
        <v>18</v>
      </c>
      <c r="K679" s="27">
        <f>IFERROR(Transactions[[#This Row],[Unit Price]]*Transactions[[#This Row],[Quantity Sold]],"-")</f>
        <v>360</v>
      </c>
      <c r="L679" s="31">
        <f>IFERROR(Transactions[[#This Row],[Net of Sale]]*Assumptions!$C$1,"-")</f>
        <v>36</v>
      </c>
      <c r="M679" s="31">
        <f>IFERROR(Transactions[[#This Row],[Net of Sale]]*(1+Assumptions!$C$1),"-")</f>
        <v>396.00000000000006</v>
      </c>
      <c r="N679" s="33" t="s">
        <v>188</v>
      </c>
      <c r="O679" s="35" t="s">
        <v>179</v>
      </c>
      <c r="P679" s="33" t="s">
        <v>192</v>
      </c>
      <c r="Q679" s="31">
        <f>IFERROR((VLOOKUP(Transactions[[#This Row],[Product/ Service Name]],Products[[Product/ Service Name]:[Unit Sales Price]],4,FALSE))*Transactions[[#This Row],[Quantity Sold]],"-")</f>
        <v>300</v>
      </c>
      <c r="R679" s="31">
        <f>IFERROR(Transactions[[#This Row],[Net of Sale]]-Transactions[[#This Row],[COGS]],"-")</f>
        <v>60</v>
      </c>
      <c r="S679" s="31">
        <f>IFERROR(Transactions[[#This Row],[COGS]]*Assumptions!$C$1,"-")</f>
        <v>30</v>
      </c>
      <c r="T679" s="31">
        <f>IFERROR(Transactions[[#This Row],[Output VAT(Liability)]]-Transactions[[#This Row],[Input VAT (Assets)]],"-")</f>
        <v>6</v>
      </c>
    </row>
    <row r="680" spans="2:20" x14ac:dyDescent="0.3">
      <c r="B680" s="55">
        <v>46011</v>
      </c>
      <c r="C680" s="50">
        <f>MONTH(Transactions[[#This Row],[Date]])</f>
        <v>12</v>
      </c>
      <c r="D680" s="50" t="s">
        <v>216</v>
      </c>
      <c r="E680" s="50" t="s">
        <v>14</v>
      </c>
      <c r="F680" s="33" t="s">
        <v>63</v>
      </c>
      <c r="G680" s="33" t="s">
        <v>106</v>
      </c>
      <c r="H680" s="33" t="s">
        <v>169</v>
      </c>
      <c r="I680" s="33">
        <v>20</v>
      </c>
      <c r="J680" s="24">
        <f>IFERROR(VLOOKUP(Transactions[[#This Row],[Product/ Service Name]],Products[[Product/ Service Name]:[Unit Sales Price]],10,FALSE),"-")</f>
        <v>4.8</v>
      </c>
      <c r="K680" s="27">
        <f>IFERROR(Transactions[[#This Row],[Unit Price]]*Transactions[[#This Row],[Quantity Sold]],"-")</f>
        <v>96</v>
      </c>
      <c r="L680" s="31">
        <f>IFERROR(Transactions[[#This Row],[Net of Sale]]*Assumptions!$C$1,"-")</f>
        <v>9.6000000000000014</v>
      </c>
      <c r="M680" s="31">
        <f>IFERROR(Transactions[[#This Row],[Net of Sale]]*(1+Assumptions!$C$1),"-")</f>
        <v>105.60000000000001</v>
      </c>
      <c r="N680" s="33" t="s">
        <v>188</v>
      </c>
      <c r="O680" s="35" t="s">
        <v>180</v>
      </c>
      <c r="P680" s="33" t="s">
        <v>192</v>
      </c>
      <c r="Q680" s="31">
        <f>IFERROR((VLOOKUP(Transactions[[#This Row],[Product/ Service Name]],Products[[Product/ Service Name]:[Unit Sales Price]],4,FALSE))*Transactions[[#This Row],[Quantity Sold]],"-")</f>
        <v>80</v>
      </c>
      <c r="R680" s="31">
        <f>IFERROR(Transactions[[#This Row],[Net of Sale]]-Transactions[[#This Row],[COGS]],"-")</f>
        <v>16</v>
      </c>
      <c r="S680" s="31">
        <f>IFERROR(Transactions[[#This Row],[COGS]]*Assumptions!$C$1,"-")</f>
        <v>8</v>
      </c>
      <c r="T680" s="31">
        <f>IFERROR(Transactions[[#This Row],[Output VAT(Liability)]]-Transactions[[#This Row],[Input VAT (Assets)]],"-")</f>
        <v>1.6000000000000014</v>
      </c>
    </row>
    <row r="681" spans="2:20" x14ac:dyDescent="0.3">
      <c r="B681" s="55">
        <v>46012</v>
      </c>
      <c r="C681" s="50">
        <f>MONTH(Transactions[[#This Row],[Date]])</f>
        <v>12</v>
      </c>
      <c r="D681" s="50" t="s">
        <v>216</v>
      </c>
      <c r="E681" s="50" t="s">
        <v>13</v>
      </c>
      <c r="F681" s="33" t="s">
        <v>87</v>
      </c>
      <c r="G681" s="33" t="s">
        <v>106</v>
      </c>
      <c r="H681" s="33" t="s">
        <v>170</v>
      </c>
      <c r="I681" s="33">
        <v>20</v>
      </c>
      <c r="J681" s="24">
        <f>IFERROR(VLOOKUP(Transactions[[#This Row],[Product/ Service Name]],Products[[Product/ Service Name]:[Unit Sales Price]],10,FALSE),"-")</f>
        <v>60</v>
      </c>
      <c r="K681" s="27">
        <f>IFERROR(Transactions[[#This Row],[Unit Price]]*Transactions[[#This Row],[Quantity Sold]],"-")</f>
        <v>1200</v>
      </c>
      <c r="L681" s="31">
        <f>IFERROR(Transactions[[#This Row],[Net of Sale]]*Assumptions!$C$1,"-")</f>
        <v>120</v>
      </c>
      <c r="M681" s="31">
        <f>IFERROR(Transactions[[#This Row],[Net of Sale]]*(1+Assumptions!$C$1),"-")</f>
        <v>1320</v>
      </c>
      <c r="N681" s="33" t="s">
        <v>188</v>
      </c>
      <c r="O681" s="35" t="s">
        <v>185</v>
      </c>
      <c r="P681" s="33" t="s">
        <v>191</v>
      </c>
      <c r="Q681" s="31">
        <f>IFERROR((VLOOKUP(Transactions[[#This Row],[Product/ Service Name]],Products[[Product/ Service Name]:[Unit Sales Price]],4,FALSE))*Transactions[[#This Row],[Quantity Sold]],"-")</f>
        <v>1000</v>
      </c>
      <c r="R681" s="31">
        <f>IFERROR(Transactions[[#This Row],[Net of Sale]]-Transactions[[#This Row],[COGS]],"-")</f>
        <v>200</v>
      </c>
      <c r="S681" s="31">
        <f>IFERROR(Transactions[[#This Row],[COGS]]*Assumptions!$C$1,"-")</f>
        <v>100</v>
      </c>
      <c r="T681" s="31">
        <f>IFERROR(Transactions[[#This Row],[Output VAT(Liability)]]-Transactions[[#This Row],[Input VAT (Assets)]],"-")</f>
        <v>20</v>
      </c>
    </row>
    <row r="682" spans="2:20" x14ac:dyDescent="0.3">
      <c r="B682" s="55">
        <v>46012</v>
      </c>
      <c r="C682" s="50">
        <f>MONTH(Transactions[[#This Row],[Date]])</f>
        <v>12</v>
      </c>
      <c r="D682" s="50" t="s">
        <v>216</v>
      </c>
      <c r="E682" s="50" t="s">
        <v>13</v>
      </c>
      <c r="F682" s="33" t="s">
        <v>88</v>
      </c>
      <c r="G682" s="33" t="s">
        <v>106</v>
      </c>
      <c r="H682" s="33" t="s">
        <v>171</v>
      </c>
      <c r="I682" s="33">
        <v>20</v>
      </c>
      <c r="J682" s="24">
        <f>IFERROR(VLOOKUP(Transactions[[#This Row],[Product/ Service Name]],Products[[Product/ Service Name]:[Unit Sales Price]],10,FALSE),"-")</f>
        <v>36</v>
      </c>
      <c r="K682" s="27">
        <f>IFERROR(Transactions[[#This Row],[Unit Price]]*Transactions[[#This Row],[Quantity Sold]],"-")</f>
        <v>720</v>
      </c>
      <c r="L682" s="31">
        <f>IFERROR(Transactions[[#This Row],[Net of Sale]]*Assumptions!$C$1,"-")</f>
        <v>72</v>
      </c>
      <c r="M682" s="31">
        <f>IFERROR(Transactions[[#This Row],[Net of Sale]]*(1+Assumptions!$C$1),"-")</f>
        <v>792.00000000000011</v>
      </c>
      <c r="N682" s="33" t="s">
        <v>190</v>
      </c>
      <c r="O682" s="35" t="s">
        <v>185</v>
      </c>
      <c r="P682" s="33" t="s">
        <v>191</v>
      </c>
      <c r="Q682" s="31">
        <f>IFERROR((VLOOKUP(Transactions[[#This Row],[Product/ Service Name]],Products[[Product/ Service Name]:[Unit Sales Price]],4,FALSE))*Transactions[[#This Row],[Quantity Sold]],"-")</f>
        <v>600</v>
      </c>
      <c r="R682" s="31">
        <f>IFERROR(Transactions[[#This Row],[Net of Sale]]-Transactions[[#This Row],[COGS]],"-")</f>
        <v>120</v>
      </c>
      <c r="S682" s="31">
        <f>IFERROR(Transactions[[#This Row],[COGS]]*Assumptions!$C$1,"-")</f>
        <v>60</v>
      </c>
      <c r="T682" s="31">
        <f>IFERROR(Transactions[[#This Row],[Output VAT(Liability)]]-Transactions[[#This Row],[Input VAT (Assets)]],"-")</f>
        <v>12</v>
      </c>
    </row>
    <row r="683" spans="2:20" x14ac:dyDescent="0.3">
      <c r="B683" s="55">
        <v>46012</v>
      </c>
      <c r="C683" s="50">
        <f>MONTH(Transactions[[#This Row],[Date]])</f>
        <v>12</v>
      </c>
      <c r="D683" s="50" t="s">
        <v>216</v>
      </c>
      <c r="E683" s="50" t="s">
        <v>13</v>
      </c>
      <c r="F683" s="33" t="s">
        <v>89</v>
      </c>
      <c r="G683" s="33" t="s">
        <v>106</v>
      </c>
      <c r="H683" s="33" t="s">
        <v>172</v>
      </c>
      <c r="I683" s="33">
        <v>20</v>
      </c>
      <c r="J683" s="24">
        <f>IFERROR(VLOOKUP(Transactions[[#This Row],[Product/ Service Name]],Products[[Product/ Service Name]:[Unit Sales Price]],10,FALSE),"-")</f>
        <v>48</v>
      </c>
      <c r="K683" s="27">
        <f>IFERROR(Transactions[[#This Row],[Unit Price]]*Transactions[[#This Row],[Quantity Sold]],"-")</f>
        <v>960</v>
      </c>
      <c r="L683" s="31">
        <f>IFERROR(Transactions[[#This Row],[Net of Sale]]*Assumptions!$C$1,"-")</f>
        <v>96</v>
      </c>
      <c r="M683" s="31">
        <f>IFERROR(Transactions[[#This Row],[Net of Sale]]*(1+Assumptions!$C$1),"-")</f>
        <v>1056</v>
      </c>
      <c r="N683" s="33" t="s">
        <v>190</v>
      </c>
      <c r="O683" s="35" t="s">
        <v>181</v>
      </c>
      <c r="P683" s="33" t="s">
        <v>191</v>
      </c>
      <c r="Q683" s="31">
        <f>IFERROR((VLOOKUP(Transactions[[#This Row],[Product/ Service Name]],Products[[Product/ Service Name]:[Unit Sales Price]],4,FALSE))*Transactions[[#This Row],[Quantity Sold]],"-")</f>
        <v>800</v>
      </c>
      <c r="R683" s="31">
        <f>IFERROR(Transactions[[#This Row],[Net of Sale]]-Transactions[[#This Row],[COGS]],"-")</f>
        <v>160</v>
      </c>
      <c r="S683" s="31">
        <f>IFERROR(Transactions[[#This Row],[COGS]]*Assumptions!$C$1,"-")</f>
        <v>80</v>
      </c>
      <c r="T683" s="31">
        <f>IFERROR(Transactions[[#This Row],[Output VAT(Liability)]]-Transactions[[#This Row],[Input VAT (Assets)]],"-")</f>
        <v>16</v>
      </c>
    </row>
    <row r="684" spans="2:20" x14ac:dyDescent="0.3">
      <c r="B684" s="55">
        <v>46013</v>
      </c>
      <c r="C684" s="50">
        <f>MONTH(Transactions[[#This Row],[Date]])</f>
        <v>12</v>
      </c>
      <c r="D684" s="50" t="s">
        <v>216</v>
      </c>
      <c r="E684" s="50" t="s">
        <v>13</v>
      </c>
      <c r="F684" s="33" t="s">
        <v>90</v>
      </c>
      <c r="G684" s="33" t="s">
        <v>106</v>
      </c>
      <c r="H684" s="33" t="s">
        <v>167</v>
      </c>
      <c r="I684" s="33">
        <v>20</v>
      </c>
      <c r="J684" s="24">
        <f>IFERROR(VLOOKUP(Transactions[[#This Row],[Product/ Service Name]],Products[[Product/ Service Name]:[Unit Sales Price]],10,FALSE),"-")</f>
        <v>72</v>
      </c>
      <c r="K684" s="27">
        <f>IFERROR(Transactions[[#This Row],[Unit Price]]*Transactions[[#This Row],[Quantity Sold]],"-")</f>
        <v>1440</v>
      </c>
      <c r="L684" s="31">
        <f>IFERROR(Transactions[[#This Row],[Net of Sale]]*Assumptions!$C$1,"-")</f>
        <v>144</v>
      </c>
      <c r="M684" s="31">
        <f>IFERROR(Transactions[[#This Row],[Net of Sale]]*(1+Assumptions!$C$1),"-")</f>
        <v>1584.0000000000002</v>
      </c>
      <c r="N684" s="33" t="s">
        <v>190</v>
      </c>
      <c r="O684" s="35" t="s">
        <v>182</v>
      </c>
      <c r="P684" s="33" t="s">
        <v>191</v>
      </c>
      <c r="Q684" s="31">
        <f>IFERROR((VLOOKUP(Transactions[[#This Row],[Product/ Service Name]],Products[[Product/ Service Name]:[Unit Sales Price]],4,FALSE))*Transactions[[#This Row],[Quantity Sold]],"-")</f>
        <v>1200</v>
      </c>
      <c r="R684" s="31">
        <f>IFERROR(Transactions[[#This Row],[Net of Sale]]-Transactions[[#This Row],[COGS]],"-")</f>
        <v>240</v>
      </c>
      <c r="S684" s="31">
        <f>IFERROR(Transactions[[#This Row],[COGS]]*Assumptions!$C$1,"-")</f>
        <v>120</v>
      </c>
      <c r="T684" s="31">
        <f>IFERROR(Transactions[[#This Row],[Output VAT(Liability)]]-Transactions[[#This Row],[Input VAT (Assets)]],"-")</f>
        <v>24</v>
      </c>
    </row>
    <row r="685" spans="2:20" x14ac:dyDescent="0.3">
      <c r="B685" s="55">
        <v>46013</v>
      </c>
      <c r="C685" s="50">
        <f>MONTH(Transactions[[#This Row],[Date]])</f>
        <v>12</v>
      </c>
      <c r="D685" s="50" t="s">
        <v>216</v>
      </c>
      <c r="E685" s="50" t="s">
        <v>13</v>
      </c>
      <c r="F685" s="33" t="s">
        <v>91</v>
      </c>
      <c r="G685" s="33" t="s">
        <v>106</v>
      </c>
      <c r="H685" s="33" t="s">
        <v>168</v>
      </c>
      <c r="I685" s="33">
        <v>20</v>
      </c>
      <c r="J685" s="24">
        <f>IFERROR(VLOOKUP(Transactions[[#This Row],[Product/ Service Name]],Products[[Product/ Service Name]:[Unit Sales Price]],10,FALSE),"-")</f>
        <v>15.6</v>
      </c>
      <c r="K685" s="27">
        <f>IFERROR(Transactions[[#This Row],[Unit Price]]*Transactions[[#This Row],[Quantity Sold]],"-")</f>
        <v>312</v>
      </c>
      <c r="L685" s="31">
        <f>IFERROR(Transactions[[#This Row],[Net of Sale]]*Assumptions!$C$1,"-")</f>
        <v>31.200000000000003</v>
      </c>
      <c r="M685" s="31">
        <f>IFERROR(Transactions[[#This Row],[Net of Sale]]*(1+Assumptions!$C$1),"-")</f>
        <v>343.20000000000005</v>
      </c>
      <c r="N685" s="33" t="s">
        <v>190</v>
      </c>
      <c r="O685" s="35" t="s">
        <v>184</v>
      </c>
      <c r="P685" s="33" t="s">
        <v>191</v>
      </c>
      <c r="Q685" s="31">
        <f>IFERROR((VLOOKUP(Transactions[[#This Row],[Product/ Service Name]],Products[[Product/ Service Name]:[Unit Sales Price]],4,FALSE))*Transactions[[#This Row],[Quantity Sold]],"-")</f>
        <v>260</v>
      </c>
      <c r="R685" s="31">
        <f>IFERROR(Transactions[[#This Row],[Net of Sale]]-Transactions[[#This Row],[COGS]],"-")</f>
        <v>52</v>
      </c>
      <c r="S685" s="31">
        <f>IFERROR(Transactions[[#This Row],[COGS]]*Assumptions!$C$1,"-")</f>
        <v>26</v>
      </c>
      <c r="T685" s="31">
        <f>IFERROR(Transactions[[#This Row],[Output VAT(Liability)]]-Transactions[[#This Row],[Input VAT (Assets)]],"-")</f>
        <v>5.2000000000000028</v>
      </c>
    </row>
    <row r="686" spans="2:20" x14ac:dyDescent="0.3">
      <c r="B686" s="55">
        <v>46014</v>
      </c>
      <c r="C686" s="50">
        <f>MONTH(Transactions[[#This Row],[Date]])</f>
        <v>12</v>
      </c>
      <c r="D686" s="50" t="s">
        <v>216</v>
      </c>
      <c r="E686" s="50" t="s">
        <v>13</v>
      </c>
      <c r="F686" s="33" t="s">
        <v>92</v>
      </c>
      <c r="G686" s="33" t="s">
        <v>106</v>
      </c>
      <c r="H686" s="33" t="s">
        <v>169</v>
      </c>
      <c r="I686" s="33">
        <v>20</v>
      </c>
      <c r="J686" s="24">
        <f>IFERROR(VLOOKUP(Transactions[[#This Row],[Product/ Service Name]],Products[[Product/ Service Name]:[Unit Sales Price]],10,FALSE),"-")</f>
        <v>19.2</v>
      </c>
      <c r="K686" s="27">
        <f>IFERROR(Transactions[[#This Row],[Unit Price]]*Transactions[[#This Row],[Quantity Sold]],"-")</f>
        <v>384</v>
      </c>
      <c r="L686" s="31">
        <f>IFERROR(Transactions[[#This Row],[Net of Sale]]*Assumptions!$C$1,"-")</f>
        <v>38.400000000000006</v>
      </c>
      <c r="M686" s="31">
        <f>IFERROR(Transactions[[#This Row],[Net of Sale]]*(1+Assumptions!$C$1),"-")</f>
        <v>422.40000000000003</v>
      </c>
      <c r="N686" s="33" t="s">
        <v>190</v>
      </c>
      <c r="O686" s="35" t="s">
        <v>183</v>
      </c>
      <c r="P686" s="33" t="s">
        <v>192</v>
      </c>
      <c r="Q686" s="31">
        <f>IFERROR((VLOOKUP(Transactions[[#This Row],[Product/ Service Name]],Products[[Product/ Service Name]:[Unit Sales Price]],4,FALSE))*Transactions[[#This Row],[Quantity Sold]],"-")</f>
        <v>320</v>
      </c>
      <c r="R686" s="31">
        <f>IFERROR(Transactions[[#This Row],[Net of Sale]]-Transactions[[#This Row],[COGS]],"-")</f>
        <v>64</v>
      </c>
      <c r="S686" s="31">
        <f>IFERROR(Transactions[[#This Row],[COGS]]*Assumptions!$C$1,"-")</f>
        <v>32</v>
      </c>
      <c r="T686" s="31">
        <f>IFERROR(Transactions[[#This Row],[Output VAT(Liability)]]-Transactions[[#This Row],[Input VAT (Assets)]],"-")</f>
        <v>6.4000000000000057</v>
      </c>
    </row>
    <row r="687" spans="2:20" x14ac:dyDescent="0.3">
      <c r="B687" s="55">
        <v>46014</v>
      </c>
      <c r="C687" s="50">
        <f>MONTH(Transactions[[#This Row],[Date]])</f>
        <v>12</v>
      </c>
      <c r="D687" s="50" t="s">
        <v>216</v>
      </c>
      <c r="E687" s="50" t="s">
        <v>13</v>
      </c>
      <c r="F687" s="33" t="s">
        <v>93</v>
      </c>
      <c r="G687" s="33" t="s">
        <v>106</v>
      </c>
      <c r="H687" s="33" t="s">
        <v>170</v>
      </c>
      <c r="I687" s="33">
        <v>20</v>
      </c>
      <c r="J687" s="24">
        <f>IFERROR(VLOOKUP(Transactions[[#This Row],[Product/ Service Name]],Products[[Product/ Service Name]:[Unit Sales Price]],10,FALSE),"-")</f>
        <v>30</v>
      </c>
      <c r="K687" s="27">
        <f>IFERROR(Transactions[[#This Row],[Unit Price]]*Transactions[[#This Row],[Quantity Sold]],"-")</f>
        <v>600</v>
      </c>
      <c r="L687" s="31">
        <f>IFERROR(Transactions[[#This Row],[Net of Sale]]*Assumptions!$C$1,"-")</f>
        <v>60</v>
      </c>
      <c r="M687" s="31">
        <f>IFERROR(Transactions[[#This Row],[Net of Sale]]*(1+Assumptions!$C$1),"-")</f>
        <v>660</v>
      </c>
      <c r="N687" s="33" t="s">
        <v>190</v>
      </c>
      <c r="O687" s="35" t="s">
        <v>185</v>
      </c>
      <c r="P687" s="33" t="s">
        <v>192</v>
      </c>
      <c r="Q687" s="31">
        <f>IFERROR((VLOOKUP(Transactions[[#This Row],[Product/ Service Name]],Products[[Product/ Service Name]:[Unit Sales Price]],4,FALSE))*Transactions[[#This Row],[Quantity Sold]],"-")</f>
        <v>500</v>
      </c>
      <c r="R687" s="31">
        <f>IFERROR(Transactions[[#This Row],[Net of Sale]]-Transactions[[#This Row],[COGS]],"-")</f>
        <v>100</v>
      </c>
      <c r="S687" s="31">
        <f>IFERROR(Transactions[[#This Row],[COGS]]*Assumptions!$C$1,"-")</f>
        <v>50</v>
      </c>
      <c r="T687" s="31">
        <f>IFERROR(Transactions[[#This Row],[Output VAT(Liability)]]-Transactions[[#This Row],[Input VAT (Assets)]],"-")</f>
        <v>10</v>
      </c>
    </row>
    <row r="688" spans="2:20" x14ac:dyDescent="0.3">
      <c r="B688" s="55">
        <v>46014</v>
      </c>
      <c r="C688" s="50">
        <f>MONTH(Transactions[[#This Row],[Date]])</f>
        <v>12</v>
      </c>
      <c r="D688" s="50" t="s">
        <v>216</v>
      </c>
      <c r="E688" s="50" t="s">
        <v>13</v>
      </c>
      <c r="F688" s="33" t="s">
        <v>94</v>
      </c>
      <c r="G688" s="33" t="s">
        <v>106</v>
      </c>
      <c r="H688" s="33" t="s">
        <v>171</v>
      </c>
      <c r="I688" s="33">
        <v>20</v>
      </c>
      <c r="J688" s="24">
        <f>IFERROR(VLOOKUP(Transactions[[#This Row],[Product/ Service Name]],Products[[Product/ Service Name]:[Unit Sales Price]],10,FALSE),"-")</f>
        <v>108</v>
      </c>
      <c r="K688" s="27">
        <f>IFERROR(Transactions[[#This Row],[Unit Price]]*Transactions[[#This Row],[Quantity Sold]],"-")</f>
        <v>2160</v>
      </c>
      <c r="L688" s="31">
        <f>IFERROR(Transactions[[#This Row],[Net of Sale]]*Assumptions!$C$1,"-")</f>
        <v>216</v>
      </c>
      <c r="M688" s="31">
        <f>IFERROR(Transactions[[#This Row],[Net of Sale]]*(1+Assumptions!$C$1),"-")</f>
        <v>2376</v>
      </c>
      <c r="N688" s="33" t="s">
        <v>189</v>
      </c>
      <c r="O688" s="35" t="s">
        <v>181</v>
      </c>
      <c r="P688" s="33" t="s">
        <v>191</v>
      </c>
      <c r="Q688" s="31">
        <f>IFERROR((VLOOKUP(Transactions[[#This Row],[Product/ Service Name]],Products[[Product/ Service Name]:[Unit Sales Price]],4,FALSE))*Transactions[[#This Row],[Quantity Sold]],"-")</f>
        <v>1800</v>
      </c>
      <c r="R688" s="31">
        <f>IFERROR(Transactions[[#This Row],[Net of Sale]]-Transactions[[#This Row],[COGS]],"-")</f>
        <v>360</v>
      </c>
      <c r="S688" s="31">
        <f>IFERROR(Transactions[[#This Row],[COGS]]*Assumptions!$C$1,"-")</f>
        <v>180</v>
      </c>
      <c r="T688" s="31">
        <f>IFERROR(Transactions[[#This Row],[Output VAT(Liability)]]-Transactions[[#This Row],[Input VAT (Assets)]],"-")</f>
        <v>36</v>
      </c>
    </row>
    <row r="689" spans="2:20" x14ac:dyDescent="0.3">
      <c r="B689" s="55">
        <v>46014</v>
      </c>
      <c r="C689" s="50">
        <f>MONTH(Transactions[[#This Row],[Date]])</f>
        <v>12</v>
      </c>
      <c r="D689" s="50" t="s">
        <v>216</v>
      </c>
      <c r="E689" s="50" t="s">
        <v>13</v>
      </c>
      <c r="F689" s="33" t="s">
        <v>95</v>
      </c>
      <c r="G689" s="33" t="s">
        <v>106</v>
      </c>
      <c r="H689" s="33" t="s">
        <v>172</v>
      </c>
      <c r="I689" s="33">
        <v>20</v>
      </c>
      <c r="J689" s="24">
        <f>IFERROR(VLOOKUP(Transactions[[#This Row],[Product/ Service Name]],Products[[Product/ Service Name]:[Unit Sales Price]],10,FALSE),"-")</f>
        <v>48</v>
      </c>
      <c r="K689" s="27">
        <f>IFERROR(Transactions[[#This Row],[Unit Price]]*Transactions[[#This Row],[Quantity Sold]],"-")</f>
        <v>960</v>
      </c>
      <c r="L689" s="31">
        <f>IFERROR(Transactions[[#This Row],[Net of Sale]]*Assumptions!$C$1,"-")</f>
        <v>96</v>
      </c>
      <c r="M689" s="31">
        <f>IFERROR(Transactions[[#This Row],[Net of Sale]]*(1+Assumptions!$C$1),"-")</f>
        <v>1056</v>
      </c>
      <c r="N689" s="33" t="s">
        <v>190</v>
      </c>
      <c r="O689" s="35" t="s">
        <v>183</v>
      </c>
      <c r="P689" s="33" t="s">
        <v>191</v>
      </c>
      <c r="Q689" s="31">
        <f>IFERROR((VLOOKUP(Transactions[[#This Row],[Product/ Service Name]],Products[[Product/ Service Name]:[Unit Sales Price]],4,FALSE))*Transactions[[#This Row],[Quantity Sold]],"-")</f>
        <v>800</v>
      </c>
      <c r="R689" s="31">
        <f>IFERROR(Transactions[[#This Row],[Net of Sale]]-Transactions[[#This Row],[COGS]],"-")</f>
        <v>160</v>
      </c>
      <c r="S689" s="31">
        <f>IFERROR(Transactions[[#This Row],[COGS]]*Assumptions!$C$1,"-")</f>
        <v>80</v>
      </c>
      <c r="T689" s="31">
        <f>IFERROR(Transactions[[#This Row],[Output VAT(Liability)]]-Transactions[[#This Row],[Input VAT (Assets)]],"-")</f>
        <v>16</v>
      </c>
    </row>
    <row r="690" spans="2:20" x14ac:dyDescent="0.3">
      <c r="B690" s="55">
        <v>46014</v>
      </c>
      <c r="C690" s="50">
        <f>MONTH(Transactions[[#This Row],[Date]])</f>
        <v>12</v>
      </c>
      <c r="D690" s="50" t="s">
        <v>216</v>
      </c>
      <c r="E690" s="50" t="s">
        <v>13</v>
      </c>
      <c r="F690" s="33" t="s">
        <v>37</v>
      </c>
      <c r="G690" s="33" t="s">
        <v>106</v>
      </c>
      <c r="H690" s="33" t="s">
        <v>167</v>
      </c>
      <c r="I690" s="33">
        <v>20</v>
      </c>
      <c r="J690" s="24">
        <f>IFERROR(VLOOKUP(Transactions[[#This Row],[Product/ Service Name]],Products[[Product/ Service Name]:[Unit Sales Price]],10,FALSE),"-")</f>
        <v>7.1999999999999993</v>
      </c>
      <c r="K690" s="27">
        <f>IFERROR(Transactions[[#This Row],[Unit Price]]*Transactions[[#This Row],[Quantity Sold]],"-")</f>
        <v>144</v>
      </c>
      <c r="L690" s="31">
        <f>IFERROR(Transactions[[#This Row],[Net of Sale]]*Assumptions!$C$1,"-")</f>
        <v>14.4</v>
      </c>
      <c r="M690" s="31">
        <f>IFERROR(Transactions[[#This Row],[Net of Sale]]*(1+Assumptions!$C$1),"-")</f>
        <v>158.4</v>
      </c>
      <c r="N690" s="33" t="s">
        <v>186</v>
      </c>
      <c r="O690" s="35" t="s">
        <v>177</v>
      </c>
      <c r="P690" s="33" t="s">
        <v>191</v>
      </c>
      <c r="Q690" s="31">
        <f>IFERROR((VLOOKUP(Transactions[[#This Row],[Product/ Service Name]],Products[[Product/ Service Name]:[Unit Sales Price]],4,FALSE))*Transactions[[#This Row],[Quantity Sold]],"-")</f>
        <v>120</v>
      </c>
      <c r="R690" s="31">
        <f>IFERROR(Transactions[[#This Row],[Net of Sale]]-Transactions[[#This Row],[COGS]],"-")</f>
        <v>24</v>
      </c>
      <c r="S690" s="31">
        <f>IFERROR(Transactions[[#This Row],[COGS]]*Assumptions!$C$1,"-")</f>
        <v>12</v>
      </c>
      <c r="T690" s="31">
        <f>IFERROR(Transactions[[#This Row],[Output VAT(Liability)]]-Transactions[[#This Row],[Input VAT (Assets)]],"-")</f>
        <v>2.4000000000000004</v>
      </c>
    </row>
    <row r="691" spans="2:20" x14ac:dyDescent="0.3">
      <c r="B691" s="55">
        <v>46015</v>
      </c>
      <c r="C691" s="50">
        <f>MONTH(Transactions[[#This Row],[Date]])</f>
        <v>12</v>
      </c>
      <c r="D691" s="50" t="s">
        <v>216</v>
      </c>
      <c r="E691" s="50" t="s">
        <v>13</v>
      </c>
      <c r="F691" s="33" t="s">
        <v>38</v>
      </c>
      <c r="G691" s="33" t="s">
        <v>106</v>
      </c>
      <c r="H691" s="33" t="s">
        <v>168</v>
      </c>
      <c r="I691" s="33">
        <v>20</v>
      </c>
      <c r="J691" s="24">
        <f>IFERROR(VLOOKUP(Transactions[[#This Row],[Product/ Service Name]],Products[[Product/ Service Name]:[Unit Sales Price]],10,FALSE),"-")</f>
        <v>60</v>
      </c>
      <c r="K691" s="27">
        <f>IFERROR(Transactions[[#This Row],[Unit Price]]*Transactions[[#This Row],[Quantity Sold]],"-")</f>
        <v>1200</v>
      </c>
      <c r="L691" s="31">
        <f>IFERROR(Transactions[[#This Row],[Net of Sale]]*Assumptions!$C$1,"-")</f>
        <v>120</v>
      </c>
      <c r="M691" s="31">
        <f>IFERROR(Transactions[[#This Row],[Net of Sale]]*(1+Assumptions!$C$1),"-")</f>
        <v>1320</v>
      </c>
      <c r="N691" s="33" t="s">
        <v>186</v>
      </c>
      <c r="O691" s="35" t="s">
        <v>184</v>
      </c>
      <c r="P691" s="33" t="s">
        <v>191</v>
      </c>
      <c r="Q691" s="31">
        <f>IFERROR((VLOOKUP(Transactions[[#This Row],[Product/ Service Name]],Products[[Product/ Service Name]:[Unit Sales Price]],4,FALSE))*Transactions[[#This Row],[Quantity Sold]],"-")</f>
        <v>1000</v>
      </c>
      <c r="R691" s="31">
        <f>IFERROR(Transactions[[#This Row],[Net of Sale]]-Transactions[[#This Row],[COGS]],"-")</f>
        <v>200</v>
      </c>
      <c r="S691" s="31">
        <f>IFERROR(Transactions[[#This Row],[COGS]]*Assumptions!$C$1,"-")</f>
        <v>100</v>
      </c>
      <c r="T691" s="31">
        <f>IFERROR(Transactions[[#This Row],[Output VAT(Liability)]]-Transactions[[#This Row],[Input VAT (Assets)]],"-")</f>
        <v>20</v>
      </c>
    </row>
    <row r="692" spans="2:20" x14ac:dyDescent="0.3">
      <c r="B692" s="55">
        <v>46015</v>
      </c>
      <c r="C692" s="50">
        <f>MONTH(Transactions[[#This Row],[Date]])</f>
        <v>12</v>
      </c>
      <c r="D692" s="50" t="s">
        <v>216</v>
      </c>
      <c r="E692" s="50" t="s">
        <v>13</v>
      </c>
      <c r="F692" s="33" t="s">
        <v>39</v>
      </c>
      <c r="G692" s="33" t="s">
        <v>106</v>
      </c>
      <c r="H692" s="33" t="s">
        <v>169</v>
      </c>
      <c r="I692" s="33">
        <v>20</v>
      </c>
      <c r="J692" s="24">
        <f>IFERROR(VLOOKUP(Transactions[[#This Row],[Product/ Service Name]],Products[[Product/ Service Name]:[Unit Sales Price]],10,FALSE),"-")</f>
        <v>55.199999999999996</v>
      </c>
      <c r="K692" s="27">
        <f>IFERROR(Transactions[[#This Row],[Unit Price]]*Transactions[[#This Row],[Quantity Sold]],"-")</f>
        <v>1104</v>
      </c>
      <c r="L692" s="31">
        <f>IFERROR(Transactions[[#This Row],[Net of Sale]]*Assumptions!$C$1,"-")</f>
        <v>110.4</v>
      </c>
      <c r="M692" s="31">
        <f>IFERROR(Transactions[[#This Row],[Net of Sale]]*(1+Assumptions!$C$1),"-")</f>
        <v>1214.4000000000001</v>
      </c>
      <c r="N692" s="33" t="s">
        <v>186</v>
      </c>
      <c r="O692" s="35" t="s">
        <v>178</v>
      </c>
      <c r="P692" s="33" t="s">
        <v>191</v>
      </c>
      <c r="Q692" s="31">
        <f>IFERROR((VLOOKUP(Transactions[[#This Row],[Product/ Service Name]],Products[[Product/ Service Name]:[Unit Sales Price]],4,FALSE))*Transactions[[#This Row],[Quantity Sold]],"-")</f>
        <v>920</v>
      </c>
      <c r="R692" s="31">
        <f>IFERROR(Transactions[[#This Row],[Net of Sale]]-Transactions[[#This Row],[COGS]],"-")</f>
        <v>184</v>
      </c>
      <c r="S692" s="31">
        <f>IFERROR(Transactions[[#This Row],[COGS]]*Assumptions!$C$1,"-")</f>
        <v>92</v>
      </c>
      <c r="T692" s="31">
        <f>IFERROR(Transactions[[#This Row],[Output VAT(Liability)]]-Transactions[[#This Row],[Input VAT (Assets)]],"-")</f>
        <v>18.400000000000006</v>
      </c>
    </row>
    <row r="693" spans="2:20" x14ac:dyDescent="0.3">
      <c r="B693" s="55">
        <v>46015</v>
      </c>
      <c r="C693" s="50">
        <f>MONTH(Transactions[[#This Row],[Date]])</f>
        <v>12</v>
      </c>
      <c r="D693" s="50" t="s">
        <v>216</v>
      </c>
      <c r="E693" s="50" t="s">
        <v>13</v>
      </c>
      <c r="F693" s="33" t="s">
        <v>40</v>
      </c>
      <c r="G693" s="33" t="s">
        <v>106</v>
      </c>
      <c r="H693" s="33" t="s">
        <v>170</v>
      </c>
      <c r="I693" s="33">
        <v>20</v>
      </c>
      <c r="J693" s="24">
        <f>IFERROR(VLOOKUP(Transactions[[#This Row],[Product/ Service Name]],Products[[Product/ Service Name]:[Unit Sales Price]],10,FALSE),"-")</f>
        <v>26.4</v>
      </c>
      <c r="K693" s="27">
        <f>IFERROR(Transactions[[#This Row],[Unit Price]]*Transactions[[#This Row],[Quantity Sold]],"-")</f>
        <v>528</v>
      </c>
      <c r="L693" s="31">
        <f>IFERROR(Transactions[[#This Row],[Net of Sale]]*Assumptions!$C$1,"-")</f>
        <v>52.800000000000004</v>
      </c>
      <c r="M693" s="31">
        <f>IFERROR(Transactions[[#This Row],[Net of Sale]]*(1+Assumptions!$C$1),"-")</f>
        <v>580.80000000000007</v>
      </c>
      <c r="N693" s="33" t="s">
        <v>187</v>
      </c>
      <c r="O693" s="35" t="s">
        <v>183</v>
      </c>
      <c r="P693" s="33" t="s">
        <v>192</v>
      </c>
      <c r="Q693" s="31">
        <f>IFERROR((VLOOKUP(Transactions[[#This Row],[Product/ Service Name]],Products[[Product/ Service Name]:[Unit Sales Price]],4,FALSE))*Transactions[[#This Row],[Quantity Sold]],"-")</f>
        <v>440</v>
      </c>
      <c r="R693" s="31">
        <f>IFERROR(Transactions[[#This Row],[Net of Sale]]-Transactions[[#This Row],[COGS]],"-")</f>
        <v>88</v>
      </c>
      <c r="S693" s="31">
        <f>IFERROR(Transactions[[#This Row],[COGS]]*Assumptions!$C$1,"-")</f>
        <v>44</v>
      </c>
      <c r="T693" s="31">
        <f>IFERROR(Transactions[[#This Row],[Output VAT(Liability)]]-Transactions[[#This Row],[Input VAT (Assets)]],"-")</f>
        <v>8.8000000000000043</v>
      </c>
    </row>
    <row r="694" spans="2:20" x14ac:dyDescent="0.3">
      <c r="B694" s="55">
        <v>46016</v>
      </c>
      <c r="C694" s="50">
        <f>MONTH(Transactions[[#This Row],[Date]])</f>
        <v>12</v>
      </c>
      <c r="D694" s="50" t="s">
        <v>216</v>
      </c>
      <c r="E694" s="50" t="s">
        <v>13</v>
      </c>
      <c r="F694" s="33" t="s">
        <v>41</v>
      </c>
      <c r="G694" s="33" t="s">
        <v>106</v>
      </c>
      <c r="H694" s="33" t="s">
        <v>171</v>
      </c>
      <c r="I694" s="33">
        <v>20</v>
      </c>
      <c r="J694" s="24">
        <f>IFERROR(VLOOKUP(Transactions[[#This Row],[Product/ Service Name]],Products[[Product/ Service Name]:[Unit Sales Price]],10,FALSE),"-")</f>
        <v>25.2</v>
      </c>
      <c r="K694" s="27">
        <f>IFERROR(Transactions[[#This Row],[Unit Price]]*Transactions[[#This Row],[Quantity Sold]],"-")</f>
        <v>504</v>
      </c>
      <c r="L694" s="31">
        <f>IFERROR(Transactions[[#This Row],[Net of Sale]]*Assumptions!$C$1,"-")</f>
        <v>50.400000000000006</v>
      </c>
      <c r="M694" s="31">
        <f>IFERROR(Transactions[[#This Row],[Net of Sale]]*(1+Assumptions!$C$1),"-")</f>
        <v>554.40000000000009</v>
      </c>
      <c r="N694" s="33" t="s">
        <v>187</v>
      </c>
      <c r="O694" s="35" t="s">
        <v>179</v>
      </c>
      <c r="P694" s="33" t="s">
        <v>193</v>
      </c>
      <c r="Q694" s="31">
        <f>IFERROR((VLOOKUP(Transactions[[#This Row],[Product/ Service Name]],Products[[Product/ Service Name]:[Unit Sales Price]],4,FALSE))*Transactions[[#This Row],[Quantity Sold]],"-")</f>
        <v>420</v>
      </c>
      <c r="R694" s="31">
        <f>IFERROR(Transactions[[#This Row],[Net of Sale]]-Transactions[[#This Row],[COGS]],"-")</f>
        <v>84</v>
      </c>
      <c r="S694" s="31">
        <f>IFERROR(Transactions[[#This Row],[COGS]]*Assumptions!$C$1,"-")</f>
        <v>42</v>
      </c>
      <c r="T694" s="31">
        <f>IFERROR(Transactions[[#This Row],[Output VAT(Liability)]]-Transactions[[#This Row],[Input VAT (Assets)]],"-")</f>
        <v>8.4000000000000057</v>
      </c>
    </row>
    <row r="695" spans="2:20" x14ac:dyDescent="0.3">
      <c r="B695" s="55">
        <v>46016</v>
      </c>
      <c r="C695" s="50">
        <f>MONTH(Transactions[[#This Row],[Date]])</f>
        <v>12</v>
      </c>
      <c r="D695" s="50" t="s">
        <v>216</v>
      </c>
      <c r="E695" s="50" t="s">
        <v>13</v>
      </c>
      <c r="F695" s="33" t="s">
        <v>42</v>
      </c>
      <c r="G695" s="33" t="s">
        <v>106</v>
      </c>
      <c r="H695" s="33" t="s">
        <v>172</v>
      </c>
      <c r="I695" s="33">
        <v>20</v>
      </c>
      <c r="J695" s="24">
        <f>IFERROR(VLOOKUP(Transactions[[#This Row],[Product/ Service Name]],Products[[Product/ Service Name]:[Unit Sales Price]],10,FALSE),"-")</f>
        <v>18</v>
      </c>
      <c r="K695" s="27">
        <f>IFERROR(Transactions[[#This Row],[Unit Price]]*Transactions[[#This Row],[Quantity Sold]],"-")</f>
        <v>360</v>
      </c>
      <c r="L695" s="31">
        <f>IFERROR(Transactions[[#This Row],[Net of Sale]]*Assumptions!$C$1,"-")</f>
        <v>36</v>
      </c>
      <c r="M695" s="31">
        <f>IFERROR(Transactions[[#This Row],[Net of Sale]]*(1+Assumptions!$C$1),"-")</f>
        <v>396.00000000000006</v>
      </c>
      <c r="N695" s="33" t="s">
        <v>188</v>
      </c>
      <c r="O695" s="35" t="s">
        <v>182</v>
      </c>
      <c r="P695" s="33" t="s">
        <v>191</v>
      </c>
      <c r="Q695" s="31">
        <f>IFERROR((VLOOKUP(Transactions[[#This Row],[Product/ Service Name]],Products[[Product/ Service Name]:[Unit Sales Price]],4,FALSE))*Transactions[[#This Row],[Quantity Sold]],"-")</f>
        <v>300</v>
      </c>
      <c r="R695" s="31">
        <f>IFERROR(Transactions[[#This Row],[Net of Sale]]-Transactions[[#This Row],[COGS]],"-")</f>
        <v>60</v>
      </c>
      <c r="S695" s="31">
        <f>IFERROR(Transactions[[#This Row],[COGS]]*Assumptions!$C$1,"-")</f>
        <v>30</v>
      </c>
      <c r="T695" s="31">
        <f>IFERROR(Transactions[[#This Row],[Output VAT(Liability)]]-Transactions[[#This Row],[Input VAT (Assets)]],"-")</f>
        <v>6</v>
      </c>
    </row>
    <row r="696" spans="2:20" x14ac:dyDescent="0.3">
      <c r="B696" s="55">
        <v>46017</v>
      </c>
      <c r="C696" s="50">
        <f>MONTH(Transactions[[#This Row],[Date]])</f>
        <v>12</v>
      </c>
      <c r="D696" s="50" t="s">
        <v>216</v>
      </c>
      <c r="E696" s="50" t="s">
        <v>13</v>
      </c>
      <c r="F696" s="33" t="s">
        <v>43</v>
      </c>
      <c r="G696" s="33" t="s">
        <v>106</v>
      </c>
      <c r="H696" s="33" t="s">
        <v>167</v>
      </c>
      <c r="I696" s="33">
        <v>20</v>
      </c>
      <c r="J696" s="24">
        <f>IFERROR(VLOOKUP(Transactions[[#This Row],[Product/ Service Name]],Products[[Product/ Service Name]:[Unit Sales Price]],10,FALSE),"-")</f>
        <v>10.799999999999999</v>
      </c>
      <c r="K696" s="27">
        <f>IFERROR(Transactions[[#This Row],[Unit Price]]*Transactions[[#This Row],[Quantity Sold]],"-")</f>
        <v>215.99999999999997</v>
      </c>
      <c r="L696" s="31">
        <f>IFERROR(Transactions[[#This Row],[Net of Sale]]*Assumptions!$C$1,"-")</f>
        <v>21.599999999999998</v>
      </c>
      <c r="M696" s="31">
        <f>IFERROR(Transactions[[#This Row],[Net of Sale]]*(1+Assumptions!$C$1),"-")</f>
        <v>237.6</v>
      </c>
      <c r="N696" s="33" t="s">
        <v>189</v>
      </c>
      <c r="O696" s="35" t="s">
        <v>180</v>
      </c>
      <c r="P696" s="33" t="s">
        <v>191</v>
      </c>
      <c r="Q696" s="31">
        <f>IFERROR((VLOOKUP(Transactions[[#This Row],[Product/ Service Name]],Products[[Product/ Service Name]:[Unit Sales Price]],4,FALSE))*Transactions[[#This Row],[Quantity Sold]],"-")</f>
        <v>180</v>
      </c>
      <c r="R696" s="31">
        <f>IFERROR(Transactions[[#This Row],[Net of Sale]]-Transactions[[#This Row],[COGS]],"-")</f>
        <v>35.999999999999972</v>
      </c>
      <c r="S696" s="31">
        <f>IFERROR(Transactions[[#This Row],[COGS]]*Assumptions!$C$1,"-")</f>
        <v>18</v>
      </c>
      <c r="T696" s="31">
        <f>IFERROR(Transactions[[#This Row],[Output VAT(Liability)]]-Transactions[[#This Row],[Input VAT (Assets)]],"-")</f>
        <v>3.5999999999999979</v>
      </c>
    </row>
    <row r="697" spans="2:20" x14ac:dyDescent="0.3">
      <c r="B697" s="55">
        <v>46018</v>
      </c>
      <c r="C697" s="50">
        <f>MONTH(Transactions[[#This Row],[Date]])</f>
        <v>12</v>
      </c>
      <c r="D697" s="50" t="s">
        <v>216</v>
      </c>
      <c r="E697" s="50" t="s">
        <v>13</v>
      </c>
      <c r="F697" s="33" t="s">
        <v>44</v>
      </c>
      <c r="G697" s="33" t="s">
        <v>106</v>
      </c>
      <c r="H697" s="33" t="s">
        <v>168</v>
      </c>
      <c r="I697" s="33">
        <v>20</v>
      </c>
      <c r="J697" s="24">
        <f>IFERROR(VLOOKUP(Transactions[[#This Row],[Product/ Service Name]],Products[[Product/ Service Name]:[Unit Sales Price]],10,FALSE),"-")</f>
        <v>9.6</v>
      </c>
      <c r="K697" s="27">
        <f>IFERROR(Transactions[[#This Row],[Unit Price]]*Transactions[[#This Row],[Quantity Sold]],"-")</f>
        <v>192</v>
      </c>
      <c r="L697" s="31">
        <f>IFERROR(Transactions[[#This Row],[Net of Sale]]*Assumptions!$C$1,"-")</f>
        <v>19.200000000000003</v>
      </c>
      <c r="M697" s="31">
        <f>IFERROR(Transactions[[#This Row],[Net of Sale]]*(1+Assumptions!$C$1),"-")</f>
        <v>211.20000000000002</v>
      </c>
      <c r="N697" s="33" t="s">
        <v>188</v>
      </c>
      <c r="O697" s="35" t="s">
        <v>181</v>
      </c>
      <c r="P697" s="33" t="s">
        <v>191</v>
      </c>
      <c r="Q697" s="31">
        <f>IFERROR((VLOOKUP(Transactions[[#This Row],[Product/ Service Name]],Products[[Product/ Service Name]:[Unit Sales Price]],4,FALSE))*Transactions[[#This Row],[Quantity Sold]],"-")</f>
        <v>160</v>
      </c>
      <c r="R697" s="31">
        <f>IFERROR(Transactions[[#This Row],[Net of Sale]]-Transactions[[#This Row],[COGS]],"-")</f>
        <v>32</v>
      </c>
      <c r="S697" s="31">
        <f>IFERROR(Transactions[[#This Row],[COGS]]*Assumptions!$C$1,"-")</f>
        <v>16</v>
      </c>
      <c r="T697" s="31">
        <f>IFERROR(Transactions[[#This Row],[Output VAT(Liability)]]-Transactions[[#This Row],[Input VAT (Assets)]],"-")</f>
        <v>3.2000000000000028</v>
      </c>
    </row>
    <row r="698" spans="2:20" x14ac:dyDescent="0.3">
      <c r="B698" s="55">
        <v>46018</v>
      </c>
      <c r="C698" s="50">
        <f>MONTH(Transactions[[#This Row],[Date]])</f>
        <v>12</v>
      </c>
      <c r="D698" s="50" t="s">
        <v>216</v>
      </c>
      <c r="E698" s="50" t="s">
        <v>13</v>
      </c>
      <c r="F698" s="33" t="s">
        <v>45</v>
      </c>
      <c r="G698" s="33" t="s">
        <v>106</v>
      </c>
      <c r="H698" s="33" t="s">
        <v>169</v>
      </c>
      <c r="I698" s="33">
        <v>20</v>
      </c>
      <c r="J698" s="24">
        <f>IFERROR(VLOOKUP(Transactions[[#This Row],[Product/ Service Name]],Products[[Product/ Service Name]:[Unit Sales Price]],10,FALSE),"-")</f>
        <v>4.8</v>
      </c>
      <c r="K698" s="27">
        <f>IFERROR(Transactions[[#This Row],[Unit Price]]*Transactions[[#This Row],[Quantity Sold]],"-")</f>
        <v>96</v>
      </c>
      <c r="L698" s="31">
        <f>IFERROR(Transactions[[#This Row],[Net of Sale]]*Assumptions!$C$1,"-")</f>
        <v>9.6000000000000014</v>
      </c>
      <c r="M698" s="31">
        <f>IFERROR(Transactions[[#This Row],[Net of Sale]]*(1+Assumptions!$C$1),"-")</f>
        <v>105.60000000000001</v>
      </c>
      <c r="N698" s="33" t="s">
        <v>188</v>
      </c>
      <c r="O698" s="35" t="s">
        <v>185</v>
      </c>
      <c r="P698" s="33" t="s">
        <v>191</v>
      </c>
      <c r="Q698" s="31">
        <f>IFERROR((VLOOKUP(Transactions[[#This Row],[Product/ Service Name]],Products[[Product/ Service Name]:[Unit Sales Price]],4,FALSE))*Transactions[[#This Row],[Quantity Sold]],"-")</f>
        <v>80</v>
      </c>
      <c r="R698" s="31">
        <f>IFERROR(Transactions[[#This Row],[Net of Sale]]-Transactions[[#This Row],[COGS]],"-")</f>
        <v>16</v>
      </c>
      <c r="S698" s="31">
        <f>IFERROR(Transactions[[#This Row],[COGS]]*Assumptions!$C$1,"-")</f>
        <v>8</v>
      </c>
      <c r="T698" s="31">
        <f>IFERROR(Transactions[[#This Row],[Output VAT(Liability)]]-Transactions[[#This Row],[Input VAT (Assets)]],"-")</f>
        <v>1.6000000000000014</v>
      </c>
    </row>
    <row r="699" spans="2:20" x14ac:dyDescent="0.3">
      <c r="B699" s="55">
        <v>46019</v>
      </c>
      <c r="C699" s="50">
        <f>MONTH(Transactions[[#This Row],[Date]])</f>
        <v>12</v>
      </c>
      <c r="D699" s="50" t="s">
        <v>216</v>
      </c>
      <c r="E699" s="50" t="s">
        <v>13</v>
      </c>
      <c r="F699" s="33" t="s">
        <v>46</v>
      </c>
      <c r="G699" s="33" t="s">
        <v>106</v>
      </c>
      <c r="H699" s="33" t="s">
        <v>170</v>
      </c>
      <c r="I699" s="33">
        <v>20</v>
      </c>
      <c r="J699" s="24">
        <f>IFERROR(VLOOKUP(Transactions[[#This Row],[Product/ Service Name]],Products[[Product/ Service Name]:[Unit Sales Price]],10,FALSE),"-")</f>
        <v>3</v>
      </c>
      <c r="K699" s="27">
        <f>IFERROR(Transactions[[#This Row],[Unit Price]]*Transactions[[#This Row],[Quantity Sold]],"-")</f>
        <v>60</v>
      </c>
      <c r="L699" s="31">
        <f>IFERROR(Transactions[[#This Row],[Net of Sale]]*Assumptions!$C$1,"-")</f>
        <v>6</v>
      </c>
      <c r="M699" s="31">
        <f>IFERROR(Transactions[[#This Row],[Net of Sale]]*(1+Assumptions!$C$1),"-")</f>
        <v>66</v>
      </c>
      <c r="N699" s="33" t="s">
        <v>188</v>
      </c>
      <c r="O699" s="35" t="s">
        <v>177</v>
      </c>
      <c r="P699" s="33" t="s">
        <v>191</v>
      </c>
      <c r="Q699" s="31">
        <f>IFERROR((VLOOKUP(Transactions[[#This Row],[Product/ Service Name]],Products[[Product/ Service Name]:[Unit Sales Price]],4,FALSE))*Transactions[[#This Row],[Quantity Sold]],"-")</f>
        <v>50</v>
      </c>
      <c r="R699" s="31">
        <f>IFERROR(Transactions[[#This Row],[Net of Sale]]-Transactions[[#This Row],[COGS]],"-")</f>
        <v>10</v>
      </c>
      <c r="S699" s="31">
        <f>IFERROR(Transactions[[#This Row],[COGS]]*Assumptions!$C$1,"-")</f>
        <v>5</v>
      </c>
      <c r="T699" s="31">
        <f>IFERROR(Transactions[[#This Row],[Output VAT(Liability)]]-Transactions[[#This Row],[Input VAT (Assets)]],"-")</f>
        <v>1</v>
      </c>
    </row>
    <row r="700" spans="2:20" x14ac:dyDescent="0.3">
      <c r="B700" s="55">
        <v>46020</v>
      </c>
      <c r="C700" s="50">
        <f>MONTH(Transactions[[#This Row],[Date]])</f>
        <v>12</v>
      </c>
      <c r="D700" s="50" t="s">
        <v>216</v>
      </c>
      <c r="E700" s="50" t="s">
        <v>13</v>
      </c>
      <c r="F700" s="33" t="s">
        <v>47</v>
      </c>
      <c r="G700" s="33" t="s">
        <v>106</v>
      </c>
      <c r="H700" s="33" t="s">
        <v>171</v>
      </c>
      <c r="I700" s="33">
        <v>20</v>
      </c>
      <c r="J700" s="24">
        <f>IFERROR(VLOOKUP(Transactions[[#This Row],[Product/ Service Name]],Products[[Product/ Service Name]:[Unit Sales Price]],10,FALSE),"-")</f>
        <v>48</v>
      </c>
      <c r="K700" s="27">
        <f>IFERROR(Transactions[[#This Row],[Unit Price]]*Transactions[[#This Row],[Quantity Sold]],"-")</f>
        <v>960</v>
      </c>
      <c r="L700" s="31">
        <f>IFERROR(Transactions[[#This Row],[Net of Sale]]*Assumptions!$C$1,"-")</f>
        <v>96</v>
      </c>
      <c r="M700" s="31">
        <f>IFERROR(Transactions[[#This Row],[Net of Sale]]*(1+Assumptions!$C$1),"-")</f>
        <v>1056</v>
      </c>
      <c r="N700" s="33" t="s">
        <v>190</v>
      </c>
      <c r="O700" s="35" t="s">
        <v>179</v>
      </c>
      <c r="P700" s="33" t="s">
        <v>192</v>
      </c>
      <c r="Q700" s="31">
        <f>IFERROR((VLOOKUP(Transactions[[#This Row],[Product/ Service Name]],Products[[Product/ Service Name]:[Unit Sales Price]],4,FALSE))*Transactions[[#This Row],[Quantity Sold]],"-")</f>
        <v>800</v>
      </c>
      <c r="R700" s="31">
        <f>IFERROR(Transactions[[#This Row],[Net of Sale]]-Transactions[[#This Row],[COGS]],"-")</f>
        <v>160</v>
      </c>
      <c r="S700" s="31">
        <f>IFERROR(Transactions[[#This Row],[COGS]]*Assumptions!$C$1,"-")</f>
        <v>80</v>
      </c>
      <c r="T700" s="31">
        <f>IFERROR(Transactions[[#This Row],[Output VAT(Liability)]]-Transactions[[#This Row],[Input VAT (Assets)]],"-")</f>
        <v>16</v>
      </c>
    </row>
    <row r="701" spans="2:20" x14ac:dyDescent="0.3">
      <c r="B701" s="55">
        <v>46020</v>
      </c>
      <c r="C701" s="50">
        <f>MONTH(Transactions[[#This Row],[Date]])</f>
        <v>12</v>
      </c>
      <c r="D701" s="50" t="s">
        <v>216</v>
      </c>
      <c r="E701" s="50" t="s">
        <v>13</v>
      </c>
      <c r="F701" s="33" t="s">
        <v>48</v>
      </c>
      <c r="G701" s="33" t="s">
        <v>106</v>
      </c>
      <c r="H701" s="33" t="s">
        <v>172</v>
      </c>
      <c r="I701" s="33">
        <v>20</v>
      </c>
      <c r="J701" s="24">
        <f>IFERROR(VLOOKUP(Transactions[[#This Row],[Product/ Service Name]],Products[[Product/ Service Name]:[Unit Sales Price]],10,FALSE),"-")</f>
        <v>15.6</v>
      </c>
      <c r="K701" s="27">
        <f>IFERROR(Transactions[[#This Row],[Unit Price]]*Transactions[[#This Row],[Quantity Sold]],"-")</f>
        <v>312</v>
      </c>
      <c r="L701" s="31">
        <f>IFERROR(Transactions[[#This Row],[Net of Sale]]*Assumptions!$C$1,"-")</f>
        <v>31.200000000000003</v>
      </c>
      <c r="M701" s="31">
        <f>IFERROR(Transactions[[#This Row],[Net of Sale]]*(1+Assumptions!$C$1),"-")</f>
        <v>343.20000000000005</v>
      </c>
      <c r="N701" s="33" t="s">
        <v>190</v>
      </c>
      <c r="O701" s="35" t="s">
        <v>180</v>
      </c>
      <c r="P701" s="33" t="s">
        <v>193</v>
      </c>
      <c r="Q701" s="31">
        <f>IFERROR((VLOOKUP(Transactions[[#This Row],[Product/ Service Name]],Products[[Product/ Service Name]:[Unit Sales Price]],4,FALSE))*Transactions[[#This Row],[Quantity Sold]],"-")</f>
        <v>260</v>
      </c>
      <c r="R701" s="31">
        <f>IFERROR(Transactions[[#This Row],[Net of Sale]]-Transactions[[#This Row],[COGS]],"-")</f>
        <v>52</v>
      </c>
      <c r="S701" s="31">
        <f>IFERROR(Transactions[[#This Row],[COGS]]*Assumptions!$C$1,"-")</f>
        <v>26</v>
      </c>
      <c r="T701" s="31">
        <f>IFERROR(Transactions[[#This Row],[Output VAT(Liability)]]-Transactions[[#This Row],[Input VAT (Assets)]],"-")</f>
        <v>5.2000000000000028</v>
      </c>
    </row>
    <row r="702" spans="2:20" x14ac:dyDescent="0.3">
      <c r="B702" s="55">
        <v>46021</v>
      </c>
      <c r="C702" s="50">
        <f>MONTH(Transactions[[#This Row],[Date]])</f>
        <v>12</v>
      </c>
      <c r="D702" s="50" t="s">
        <v>216</v>
      </c>
      <c r="E702" s="50" t="s">
        <v>13</v>
      </c>
      <c r="F702" s="33" t="s">
        <v>49</v>
      </c>
      <c r="G702" s="33" t="s">
        <v>106</v>
      </c>
      <c r="H702" s="33" t="s">
        <v>167</v>
      </c>
      <c r="I702" s="33">
        <v>20</v>
      </c>
      <c r="J702" s="24">
        <f>IFERROR(VLOOKUP(Transactions[[#This Row],[Product/ Service Name]],Products[[Product/ Service Name]:[Unit Sales Price]],10,FALSE),"-")</f>
        <v>18</v>
      </c>
      <c r="K702" s="27">
        <f>IFERROR(Transactions[[#This Row],[Unit Price]]*Transactions[[#This Row],[Quantity Sold]],"-")</f>
        <v>360</v>
      </c>
      <c r="L702" s="31">
        <f>IFERROR(Transactions[[#This Row],[Net of Sale]]*Assumptions!$C$1,"-")</f>
        <v>36</v>
      </c>
      <c r="M702" s="31">
        <f>IFERROR(Transactions[[#This Row],[Net of Sale]]*(1+Assumptions!$C$1),"-")</f>
        <v>396.00000000000006</v>
      </c>
      <c r="N702" s="33" t="s">
        <v>190</v>
      </c>
      <c r="O702" s="35" t="s">
        <v>185</v>
      </c>
      <c r="P702" s="33" t="s">
        <v>191</v>
      </c>
      <c r="Q702" s="31">
        <f>IFERROR((VLOOKUP(Transactions[[#This Row],[Product/ Service Name]],Products[[Product/ Service Name]:[Unit Sales Price]],4,FALSE))*Transactions[[#This Row],[Quantity Sold]],"-")</f>
        <v>300</v>
      </c>
      <c r="R702" s="31">
        <f>IFERROR(Transactions[[#This Row],[Net of Sale]]-Transactions[[#This Row],[COGS]],"-")</f>
        <v>60</v>
      </c>
      <c r="S702" s="31">
        <f>IFERROR(Transactions[[#This Row],[COGS]]*Assumptions!$C$1,"-")</f>
        <v>30</v>
      </c>
      <c r="T702" s="31">
        <f>IFERROR(Transactions[[#This Row],[Output VAT(Liability)]]-Transactions[[#This Row],[Input VAT (Assets)]],"-")</f>
        <v>6</v>
      </c>
    </row>
    <row r="703" spans="2:20" x14ac:dyDescent="0.3">
      <c r="B703" s="55">
        <v>46021</v>
      </c>
      <c r="C703" s="50">
        <f>MONTH(Transactions[[#This Row],[Date]])</f>
        <v>12</v>
      </c>
      <c r="D703" s="50" t="s">
        <v>216</v>
      </c>
      <c r="E703" s="50" t="s">
        <v>13</v>
      </c>
      <c r="F703" s="33" t="s">
        <v>86</v>
      </c>
      <c r="G703" s="33" t="s">
        <v>106</v>
      </c>
      <c r="H703" s="33" t="s">
        <v>168</v>
      </c>
      <c r="I703" s="33">
        <v>20</v>
      </c>
      <c r="J703" s="24">
        <f>IFERROR(VLOOKUP(Transactions[[#This Row],[Product/ Service Name]],Products[[Product/ Service Name]:[Unit Sales Price]],10,FALSE),"-")</f>
        <v>36</v>
      </c>
      <c r="K703" s="27">
        <f>IFERROR(Transactions[[#This Row],[Unit Price]]*Transactions[[#This Row],[Quantity Sold]],"-")</f>
        <v>720</v>
      </c>
      <c r="L703" s="31">
        <f>IFERROR(Transactions[[#This Row],[Net of Sale]]*Assumptions!$C$1,"-")</f>
        <v>72</v>
      </c>
      <c r="M703" s="31">
        <f>IFERROR(Transactions[[#This Row],[Net of Sale]]*(1+Assumptions!$C$1),"-")</f>
        <v>792.00000000000011</v>
      </c>
      <c r="N703" s="33" t="s">
        <v>190</v>
      </c>
      <c r="O703" s="35" t="s">
        <v>185</v>
      </c>
      <c r="P703" s="33" t="s">
        <v>191</v>
      </c>
      <c r="Q703" s="31">
        <f>IFERROR((VLOOKUP(Transactions[[#This Row],[Product/ Service Name]],Products[[Product/ Service Name]:[Unit Sales Price]],4,FALSE))*Transactions[[#This Row],[Quantity Sold]],"-")</f>
        <v>600</v>
      </c>
      <c r="R703" s="31">
        <f>IFERROR(Transactions[[#This Row],[Net of Sale]]-Transactions[[#This Row],[COGS]],"-")</f>
        <v>120</v>
      </c>
      <c r="S703" s="31">
        <f>IFERROR(Transactions[[#This Row],[COGS]]*Assumptions!$C$1,"-")</f>
        <v>60</v>
      </c>
      <c r="T703" s="31">
        <f>IFERROR(Transactions[[#This Row],[Output VAT(Liability)]]-Transactions[[#This Row],[Input VAT (Assets)]],"-")</f>
        <v>12</v>
      </c>
    </row>
    <row r="704" spans="2:20" x14ac:dyDescent="0.3">
      <c r="B704" s="55">
        <v>46021</v>
      </c>
      <c r="C704" s="50">
        <f>MONTH(Transactions[[#This Row],[Date]])</f>
        <v>12</v>
      </c>
      <c r="D704" s="50" t="s">
        <v>216</v>
      </c>
      <c r="E704" s="50" t="s">
        <v>14</v>
      </c>
      <c r="F704" s="33" t="s">
        <v>96</v>
      </c>
      <c r="G704" s="33" t="s">
        <v>106</v>
      </c>
      <c r="H704" s="33" t="s">
        <v>169</v>
      </c>
      <c r="I704" s="33">
        <v>20</v>
      </c>
      <c r="J704" s="24">
        <f>IFERROR(VLOOKUP(Transactions[[#This Row],[Product/ Service Name]],Products[[Product/ Service Name]:[Unit Sales Price]],10,FALSE),"-")</f>
        <v>24</v>
      </c>
      <c r="K704" s="27">
        <f>IFERROR(Transactions[[#This Row],[Unit Price]]*Transactions[[#This Row],[Quantity Sold]],"-")</f>
        <v>480</v>
      </c>
      <c r="L704" s="31">
        <f>IFERROR(Transactions[[#This Row],[Net of Sale]]*Assumptions!$C$1,"-")</f>
        <v>48</v>
      </c>
      <c r="M704" s="31">
        <f>IFERROR(Transactions[[#This Row],[Net of Sale]]*(1+Assumptions!$C$1),"-")</f>
        <v>528</v>
      </c>
      <c r="N704" s="33" t="s">
        <v>190</v>
      </c>
      <c r="O704" s="35" t="s">
        <v>181</v>
      </c>
      <c r="P704" s="33" t="s">
        <v>191</v>
      </c>
      <c r="Q704" s="31">
        <f>IFERROR((VLOOKUP(Transactions[[#This Row],[Product/ Service Name]],Products[[Product/ Service Name]:[Unit Sales Price]],4,FALSE))*Transactions[[#This Row],[Quantity Sold]],"-")</f>
        <v>400</v>
      </c>
      <c r="R704" s="31">
        <f>IFERROR(Transactions[[#This Row],[Net of Sale]]-Transactions[[#This Row],[COGS]],"-")</f>
        <v>80</v>
      </c>
      <c r="S704" s="31">
        <f>IFERROR(Transactions[[#This Row],[COGS]]*Assumptions!$C$1,"-")</f>
        <v>40</v>
      </c>
      <c r="T704" s="31">
        <f>IFERROR(Transactions[[#This Row],[Output VAT(Liability)]]-Transactions[[#This Row],[Input VAT (Assets)]],"-")</f>
        <v>8</v>
      </c>
    </row>
    <row r="705" spans="2:20" x14ac:dyDescent="0.3">
      <c r="B705" s="55">
        <v>46021</v>
      </c>
      <c r="C705" s="50">
        <f>MONTH(Transactions[[#This Row],[Date]])</f>
        <v>12</v>
      </c>
      <c r="D705" s="50" t="s">
        <v>216</v>
      </c>
      <c r="E705" s="50" t="s">
        <v>14</v>
      </c>
      <c r="F705" s="33" t="s">
        <v>97</v>
      </c>
      <c r="G705" s="33" t="s">
        <v>106</v>
      </c>
      <c r="H705" s="33" t="s">
        <v>170</v>
      </c>
      <c r="I705" s="33">
        <v>20</v>
      </c>
      <c r="J705" s="24">
        <f>IFERROR(VLOOKUP(Transactions[[#This Row],[Product/ Service Name]],Products[[Product/ Service Name]:[Unit Sales Price]],10,FALSE),"-")</f>
        <v>24</v>
      </c>
      <c r="K705" s="27">
        <f>IFERROR(Transactions[[#This Row],[Unit Price]]*Transactions[[#This Row],[Quantity Sold]],"-")</f>
        <v>480</v>
      </c>
      <c r="L705" s="31">
        <f>IFERROR(Transactions[[#This Row],[Net of Sale]]*Assumptions!$C$1,"-")</f>
        <v>48</v>
      </c>
      <c r="M705" s="31">
        <f>IFERROR(Transactions[[#This Row],[Net of Sale]]*(1+Assumptions!$C$1),"-")</f>
        <v>528</v>
      </c>
      <c r="N705" s="33" t="s">
        <v>190</v>
      </c>
      <c r="O705" s="35" t="s">
        <v>182</v>
      </c>
      <c r="P705" s="33" t="s">
        <v>191</v>
      </c>
      <c r="Q705" s="31">
        <f>IFERROR((VLOOKUP(Transactions[[#This Row],[Product/ Service Name]],Products[[Product/ Service Name]:[Unit Sales Price]],4,FALSE))*Transactions[[#This Row],[Quantity Sold]],"-")</f>
        <v>400</v>
      </c>
      <c r="R705" s="31">
        <f>IFERROR(Transactions[[#This Row],[Net of Sale]]-Transactions[[#This Row],[COGS]],"-")</f>
        <v>80</v>
      </c>
      <c r="S705" s="31">
        <f>IFERROR(Transactions[[#This Row],[COGS]]*Assumptions!$C$1,"-")</f>
        <v>40</v>
      </c>
      <c r="T705" s="31">
        <f>IFERROR(Transactions[[#This Row],[Output VAT(Liability)]]-Transactions[[#This Row],[Input VAT (Assets)]],"-")</f>
        <v>8</v>
      </c>
    </row>
    <row r="706" spans="2:20" x14ac:dyDescent="0.3">
      <c r="B706" s="55">
        <v>46021</v>
      </c>
      <c r="C706" s="50">
        <f>MONTH(Transactions[[#This Row],[Date]])</f>
        <v>12</v>
      </c>
      <c r="D706" s="50" t="s">
        <v>216</v>
      </c>
      <c r="E706" s="50" t="s">
        <v>14</v>
      </c>
      <c r="F706" s="33" t="s">
        <v>98</v>
      </c>
      <c r="G706" s="33" t="s">
        <v>106</v>
      </c>
      <c r="H706" s="33" t="s">
        <v>171</v>
      </c>
      <c r="I706" s="33">
        <v>20</v>
      </c>
      <c r="J706" s="24">
        <f>IFERROR(VLOOKUP(Transactions[[#This Row],[Product/ Service Name]],Products[[Product/ Service Name]:[Unit Sales Price]],10,FALSE),"-")</f>
        <v>7.1999999999999993</v>
      </c>
      <c r="K706" s="27">
        <f>IFERROR(Transactions[[#This Row],[Unit Price]]*Transactions[[#This Row],[Quantity Sold]],"-")</f>
        <v>144</v>
      </c>
      <c r="L706" s="31">
        <f>IFERROR(Transactions[[#This Row],[Net of Sale]]*Assumptions!$C$1,"-")</f>
        <v>14.4</v>
      </c>
      <c r="M706" s="31">
        <f>IFERROR(Transactions[[#This Row],[Net of Sale]]*(1+Assumptions!$C$1),"-")</f>
        <v>158.4</v>
      </c>
      <c r="N706" s="33" t="s">
        <v>189</v>
      </c>
      <c r="O706" s="35" t="s">
        <v>184</v>
      </c>
      <c r="P706" s="33" t="s">
        <v>191</v>
      </c>
      <c r="Q706" s="31">
        <f>IFERROR((VLOOKUP(Transactions[[#This Row],[Product/ Service Name]],Products[[Product/ Service Name]:[Unit Sales Price]],4,FALSE))*Transactions[[#This Row],[Quantity Sold]],"-")</f>
        <v>120</v>
      </c>
      <c r="R706" s="31">
        <f>IFERROR(Transactions[[#This Row],[Net of Sale]]-Transactions[[#This Row],[COGS]],"-")</f>
        <v>24</v>
      </c>
      <c r="S706" s="31">
        <f>IFERROR(Transactions[[#This Row],[COGS]]*Assumptions!$C$1,"-")</f>
        <v>12</v>
      </c>
      <c r="T706" s="31">
        <f>IFERROR(Transactions[[#This Row],[Output VAT(Liability)]]-Transactions[[#This Row],[Input VAT (Assets)]],"-")</f>
        <v>2.4000000000000004</v>
      </c>
    </row>
    <row r="707" spans="2:20" x14ac:dyDescent="0.3">
      <c r="B707" s="55">
        <v>46021</v>
      </c>
      <c r="C707" s="50">
        <f>MONTH(Transactions[[#This Row],[Date]])</f>
        <v>12</v>
      </c>
      <c r="D707" s="50" t="s">
        <v>216</v>
      </c>
      <c r="E707" s="50" t="s">
        <v>14</v>
      </c>
      <c r="F707" s="33" t="s">
        <v>99</v>
      </c>
      <c r="G707" s="33" t="s">
        <v>106</v>
      </c>
      <c r="H707" s="33" t="s">
        <v>172</v>
      </c>
      <c r="I707" s="33">
        <v>20</v>
      </c>
      <c r="J707" s="24">
        <f>IFERROR(VLOOKUP(Transactions[[#This Row],[Product/ Service Name]],Products[[Product/ Service Name]:[Unit Sales Price]],10,FALSE),"-")</f>
        <v>7.1999999999999993</v>
      </c>
      <c r="K707" s="27">
        <f>IFERROR(Transactions[[#This Row],[Unit Price]]*Transactions[[#This Row],[Quantity Sold]],"-")</f>
        <v>144</v>
      </c>
      <c r="L707" s="31">
        <f>IFERROR(Transactions[[#This Row],[Net of Sale]]*Assumptions!$C$1,"-")</f>
        <v>14.4</v>
      </c>
      <c r="M707" s="31">
        <f>IFERROR(Transactions[[#This Row],[Net of Sale]]*(1+Assumptions!$C$1),"-")</f>
        <v>158.4</v>
      </c>
      <c r="N707" s="33" t="s">
        <v>190</v>
      </c>
      <c r="O707" s="35" t="s">
        <v>183</v>
      </c>
      <c r="P707" s="33" t="s">
        <v>192</v>
      </c>
      <c r="Q707" s="31">
        <f>IFERROR((VLOOKUP(Transactions[[#This Row],[Product/ Service Name]],Products[[Product/ Service Name]:[Unit Sales Price]],4,FALSE))*Transactions[[#This Row],[Quantity Sold]],"-")</f>
        <v>120</v>
      </c>
      <c r="R707" s="31">
        <f>IFERROR(Transactions[[#This Row],[Net of Sale]]-Transactions[[#This Row],[COGS]],"-")</f>
        <v>24</v>
      </c>
      <c r="S707" s="31">
        <f>IFERROR(Transactions[[#This Row],[COGS]]*Assumptions!$C$1,"-")</f>
        <v>12</v>
      </c>
      <c r="T707" s="31">
        <f>IFERROR(Transactions[[#This Row],[Output VAT(Liability)]]-Transactions[[#This Row],[Input VAT (Assets)]],"-")</f>
        <v>2.4000000000000004</v>
      </c>
    </row>
    <row r="708" spans="2:20" x14ac:dyDescent="0.3">
      <c r="B708" s="55">
        <v>46022</v>
      </c>
      <c r="C708" s="50">
        <f>MONTH(Transactions[[#This Row],[Date]])</f>
        <v>12</v>
      </c>
      <c r="D708" s="50" t="s">
        <v>216</v>
      </c>
      <c r="E708" s="50" t="s">
        <v>14</v>
      </c>
      <c r="F708" s="33" t="s">
        <v>100</v>
      </c>
      <c r="G708" s="33" t="s">
        <v>106</v>
      </c>
      <c r="H708" s="33" t="s">
        <v>167</v>
      </c>
      <c r="I708" s="33">
        <v>20</v>
      </c>
      <c r="J708" s="24">
        <f>IFERROR(VLOOKUP(Transactions[[#This Row],[Product/ Service Name]],Products[[Product/ Service Name]:[Unit Sales Price]],10,FALSE),"-")</f>
        <v>7.1999999999999993</v>
      </c>
      <c r="K708" s="27">
        <f>IFERROR(Transactions[[#This Row],[Unit Price]]*Transactions[[#This Row],[Quantity Sold]],"-")</f>
        <v>144</v>
      </c>
      <c r="L708" s="31">
        <f>IFERROR(Transactions[[#This Row],[Net of Sale]]*Assumptions!$C$1,"-")</f>
        <v>14.4</v>
      </c>
      <c r="M708" s="31">
        <f>IFERROR(Transactions[[#This Row],[Net of Sale]]*(1+Assumptions!$C$1),"-")</f>
        <v>158.4</v>
      </c>
      <c r="N708" s="33" t="s">
        <v>186</v>
      </c>
      <c r="O708" s="35" t="s">
        <v>185</v>
      </c>
      <c r="P708" s="33" t="s">
        <v>192</v>
      </c>
      <c r="Q708" s="31">
        <f>IFERROR((VLOOKUP(Transactions[[#This Row],[Product/ Service Name]],Products[[Product/ Service Name]:[Unit Sales Price]],4,FALSE))*Transactions[[#This Row],[Quantity Sold]],"-")</f>
        <v>120</v>
      </c>
      <c r="R708" s="31">
        <f>IFERROR(Transactions[[#This Row],[Net of Sale]]-Transactions[[#This Row],[COGS]],"-")</f>
        <v>24</v>
      </c>
      <c r="S708" s="31">
        <f>IFERROR(Transactions[[#This Row],[COGS]]*Assumptions!$C$1,"-")</f>
        <v>12</v>
      </c>
      <c r="T708" s="31">
        <f>IFERROR(Transactions[[#This Row],[Output VAT(Liability)]]-Transactions[[#This Row],[Input VAT (Assets)]],"-")</f>
        <v>2.4000000000000004</v>
      </c>
    </row>
    <row r="709" spans="2:20" x14ac:dyDescent="0.3">
      <c r="B709" s="55">
        <v>46022</v>
      </c>
      <c r="C709" s="50">
        <f>MONTH(Transactions[[#This Row],[Date]])</f>
        <v>12</v>
      </c>
      <c r="D709" s="50" t="s">
        <v>216</v>
      </c>
      <c r="E709" s="50" t="s">
        <v>14</v>
      </c>
      <c r="F709" s="33" t="s">
        <v>101</v>
      </c>
      <c r="G709" s="33" t="s">
        <v>106</v>
      </c>
      <c r="H709" s="33" t="s">
        <v>168</v>
      </c>
      <c r="I709" s="33">
        <v>20</v>
      </c>
      <c r="J709" s="24">
        <f>IFERROR(VLOOKUP(Transactions[[#This Row],[Product/ Service Name]],Products[[Product/ Service Name]:[Unit Sales Price]],10,FALSE),"-")</f>
        <v>7.1999999999999993</v>
      </c>
      <c r="K709" s="27">
        <f>IFERROR(Transactions[[#This Row],[Unit Price]]*Transactions[[#This Row],[Quantity Sold]],"-")</f>
        <v>144</v>
      </c>
      <c r="L709" s="31">
        <f>IFERROR(Transactions[[#This Row],[Net of Sale]]*Assumptions!$C$1,"-")</f>
        <v>14.4</v>
      </c>
      <c r="M709" s="31">
        <f>IFERROR(Transactions[[#This Row],[Net of Sale]]*(1+Assumptions!$C$1),"-")</f>
        <v>158.4</v>
      </c>
      <c r="N709" s="33" t="s">
        <v>186</v>
      </c>
      <c r="O709" s="35" t="s">
        <v>181</v>
      </c>
      <c r="P709" s="33" t="s">
        <v>191</v>
      </c>
      <c r="Q709" s="31">
        <f>IFERROR((VLOOKUP(Transactions[[#This Row],[Product/ Service Name]],Products[[Product/ Service Name]:[Unit Sales Price]],4,FALSE))*Transactions[[#This Row],[Quantity Sold]],"-")</f>
        <v>120</v>
      </c>
      <c r="R709" s="31">
        <f>IFERROR(Transactions[[#This Row],[Net of Sale]]-Transactions[[#This Row],[COGS]],"-")</f>
        <v>24</v>
      </c>
      <c r="S709" s="31">
        <f>IFERROR(Transactions[[#This Row],[COGS]]*Assumptions!$C$1,"-")</f>
        <v>12</v>
      </c>
      <c r="T709" s="31">
        <f>IFERROR(Transactions[[#This Row],[Output VAT(Liability)]]-Transactions[[#This Row],[Input VAT (Assets)]],"-")</f>
        <v>2.4000000000000004</v>
      </c>
    </row>
    <row r="710" spans="2:20" x14ac:dyDescent="0.3">
      <c r="B710" s="55">
        <v>46022</v>
      </c>
      <c r="C710" s="50">
        <f>MONTH(Transactions[[#This Row],[Date]])</f>
        <v>12</v>
      </c>
      <c r="D710" s="50" t="s">
        <v>216</v>
      </c>
      <c r="E710" s="50" t="s">
        <v>14</v>
      </c>
      <c r="F710" s="33" t="s">
        <v>52</v>
      </c>
      <c r="G710" s="33" t="s">
        <v>106</v>
      </c>
      <c r="H710" s="33" t="s">
        <v>169</v>
      </c>
      <c r="I710" s="33">
        <v>20</v>
      </c>
      <c r="J710" s="24">
        <f>IFERROR(VLOOKUP(Transactions[[#This Row],[Product/ Service Name]],Products[[Product/ Service Name]:[Unit Sales Price]],10,FALSE),"-")</f>
        <v>10.799999999999999</v>
      </c>
      <c r="K710" s="27">
        <f>IFERROR(Transactions[[#This Row],[Unit Price]]*Transactions[[#This Row],[Quantity Sold]],"-")</f>
        <v>215.99999999999997</v>
      </c>
      <c r="L710" s="31">
        <f>IFERROR(Transactions[[#This Row],[Net of Sale]]*Assumptions!$C$1,"-")</f>
        <v>21.599999999999998</v>
      </c>
      <c r="M710" s="31">
        <f>IFERROR(Transactions[[#This Row],[Net of Sale]]*(1+Assumptions!$C$1),"-")</f>
        <v>237.6</v>
      </c>
      <c r="N710" s="33" t="s">
        <v>186</v>
      </c>
      <c r="O710" s="35" t="s">
        <v>183</v>
      </c>
      <c r="P710" s="33" t="s">
        <v>191</v>
      </c>
      <c r="Q710" s="31">
        <f>IFERROR((VLOOKUP(Transactions[[#This Row],[Product/ Service Name]],Products[[Product/ Service Name]:[Unit Sales Price]],4,FALSE))*Transactions[[#This Row],[Quantity Sold]],"-")</f>
        <v>180</v>
      </c>
      <c r="R710" s="31">
        <f>IFERROR(Transactions[[#This Row],[Net of Sale]]-Transactions[[#This Row],[COGS]],"-")</f>
        <v>35.999999999999972</v>
      </c>
      <c r="S710" s="31">
        <f>IFERROR(Transactions[[#This Row],[COGS]]*Assumptions!$C$1,"-")</f>
        <v>18</v>
      </c>
      <c r="T710" s="31">
        <f>IFERROR(Transactions[[#This Row],[Output VAT(Liability)]]-Transactions[[#This Row],[Input VAT (Assets)]],"-")</f>
        <v>3.5999999999999979</v>
      </c>
    </row>
    <row r="711" spans="2:20" x14ac:dyDescent="0.3">
      <c r="B711" s="55">
        <v>46022</v>
      </c>
      <c r="C711" s="50">
        <f>MONTH(Transactions[[#This Row],[Date]])</f>
        <v>12</v>
      </c>
      <c r="D711" s="50" t="s">
        <v>216</v>
      </c>
      <c r="E711" s="50" t="s">
        <v>14</v>
      </c>
      <c r="F711" s="33" t="s">
        <v>51</v>
      </c>
      <c r="G711" s="33" t="s">
        <v>106</v>
      </c>
      <c r="H711" s="33" t="s">
        <v>170</v>
      </c>
      <c r="I711" s="33">
        <v>20</v>
      </c>
      <c r="J711" s="42">
        <f>IFERROR(VLOOKUP(Transactions[[#This Row],[Product/ Service Name]],Products[[Product/ Service Name]:[Unit Sales Price]],10,FALSE),"-")</f>
        <v>9.6</v>
      </c>
      <c r="K711" s="28">
        <f>IFERROR(Transactions[[#This Row],[Unit Price]]*Transactions[[#This Row],[Quantity Sold]],"-")</f>
        <v>192</v>
      </c>
      <c r="L711" s="32">
        <f>IFERROR(Transactions[[#This Row],[Net of Sale]]*Assumptions!$C$1,"-")</f>
        <v>19.200000000000003</v>
      </c>
      <c r="M711" s="32">
        <f>IFERROR(Transactions[[#This Row],[Net of Sale]]*(1+Assumptions!$C$1),"-")</f>
        <v>211.20000000000002</v>
      </c>
      <c r="N711" s="33" t="s">
        <v>187</v>
      </c>
      <c r="O711" s="35" t="s">
        <v>177</v>
      </c>
      <c r="P711" s="33" t="s">
        <v>191</v>
      </c>
      <c r="Q711" s="32">
        <f>IFERROR((VLOOKUP(Transactions[[#This Row],[Product/ Service Name]],Products[[Product/ Service Name]:[Unit Sales Price]],4,FALSE))*Transactions[[#This Row],[Quantity Sold]],"-")</f>
        <v>160</v>
      </c>
      <c r="R711" s="32">
        <f>IFERROR(Transactions[[#This Row],[Net of Sale]]-Transactions[[#This Row],[COGS]],"-")</f>
        <v>32</v>
      </c>
      <c r="S711" s="32">
        <f>IFERROR(Transactions[[#This Row],[COGS]]*Assumptions!$C$1,"-")</f>
        <v>16</v>
      </c>
      <c r="T711" s="32">
        <f>IFERROR(Transactions[[#This Row],[Output VAT(Liability)]]-Transactions[[#This Row],[Input VAT (Assets)]],"-")</f>
        <v>3.2000000000000028</v>
      </c>
    </row>
    <row r="712" spans="2:20" x14ac:dyDescent="0.3">
      <c r="B712" s="79">
        <v>46022</v>
      </c>
      <c r="C712" s="50">
        <f>MONTH(Transactions[[#This Row],[Date]])</f>
        <v>12</v>
      </c>
      <c r="D712" s="50" t="s">
        <v>216</v>
      </c>
      <c r="E712" s="50" t="s">
        <v>14</v>
      </c>
      <c r="F712" s="80" t="s">
        <v>104</v>
      </c>
      <c r="G712" s="81" t="s">
        <v>106</v>
      </c>
      <c r="H712" s="81" t="s">
        <v>171</v>
      </c>
      <c r="I712" s="81">
        <v>20</v>
      </c>
      <c r="J712" s="42">
        <f>IFERROR(VLOOKUP(Transactions[[#This Row],[Product/ Service Name]],Products[[Product/ Service Name]:[Unit Sales Price]],10,FALSE),"-")</f>
        <v>6</v>
      </c>
      <c r="K712" s="28">
        <f>IFERROR(Transactions[[#This Row],[Unit Price]]*Transactions[[#This Row],[Quantity Sold]],"-")</f>
        <v>120</v>
      </c>
      <c r="L712" s="32">
        <f>IFERROR(Transactions[[#This Row],[Net of Sale]]*Assumptions!$C$1,"-")</f>
        <v>12</v>
      </c>
      <c r="M712" s="32">
        <f>IFERROR(Transactions[[#This Row],[Net of Sale]]*(1+Assumptions!$C$1),"-")</f>
        <v>132</v>
      </c>
      <c r="N712" s="83" t="s">
        <v>187</v>
      </c>
      <c r="O712" s="84" t="s">
        <v>184</v>
      </c>
      <c r="P712" s="80" t="s">
        <v>191</v>
      </c>
      <c r="Q712" s="32">
        <f>IFERROR((VLOOKUP(Transactions[[#This Row],[Product/ Service Name]],Products[[Product/ Service Name]:[Unit Sales Price]],4,FALSE))*Transactions[[#This Row],[Quantity Sold]],"-")</f>
        <v>100</v>
      </c>
      <c r="R712" s="32">
        <f>IFERROR(Transactions[[#This Row],[Net of Sale]]-Transactions[[#This Row],[COGS]],"-")</f>
        <v>20</v>
      </c>
      <c r="S712" s="32">
        <f>IFERROR(Transactions[[#This Row],[COGS]]*Assumptions!$C$1,"-")</f>
        <v>10</v>
      </c>
      <c r="T712" s="32">
        <f>IFERROR(Transactions[[#This Row],[Output VAT(Liability)]]-Transactions[[#This Row],[Input VAT (Assets)]],"-")</f>
        <v>2</v>
      </c>
    </row>
    <row r="713" spans="2:20" x14ac:dyDescent="0.3">
      <c r="B713" s="70">
        <v>45838</v>
      </c>
      <c r="C713" s="88">
        <f>MONTH(Transactions[[#This Row],[Date]])</f>
        <v>6</v>
      </c>
      <c r="D713" s="50" t="s">
        <v>214</v>
      </c>
      <c r="E713" s="50" t="s">
        <v>14</v>
      </c>
      <c r="F713" s="73" t="s">
        <v>60</v>
      </c>
      <c r="G713" s="74" t="s">
        <v>106</v>
      </c>
      <c r="H713" s="74" t="s">
        <v>172</v>
      </c>
      <c r="I713" s="74">
        <v>500</v>
      </c>
      <c r="J713" s="75">
        <f>IFERROR(VLOOKUP(Transactions[[#This Row],[Product/ Service Name]],Products[[Product/ Service Name]:[Unit Sales Price]],10,FALSE),"-")</f>
        <v>72</v>
      </c>
      <c r="K713" s="28">
        <f>IFERROR(Transactions[[#This Row],[Unit Price]]*Transactions[[#This Row],[Quantity Sold]],"-")</f>
        <v>36000</v>
      </c>
      <c r="L713" s="89">
        <f>IFERROR(Transactions[[#This Row],[Net of Sale]]*Assumptions!$C$1,"-")</f>
        <v>3600</v>
      </c>
      <c r="M713" s="89">
        <f>IFERROR(Transactions[[#This Row],[Net of Sale]]*(1+Assumptions!$C$1),"-")</f>
        <v>39600</v>
      </c>
      <c r="N713" s="90" t="s">
        <v>187</v>
      </c>
      <c r="O713" s="91" t="s">
        <v>178</v>
      </c>
      <c r="P713" s="92" t="s">
        <v>191</v>
      </c>
      <c r="Q713" s="67">
        <f>IFERROR((VLOOKUP(Transactions[[#This Row],[Product/ Service Name]],Products[[Product/ Service Name]:[Unit Sales Price]],4,FALSE))*Transactions[[#This Row],[Quantity Sold]],"-")</f>
        <v>30000</v>
      </c>
      <c r="R713" s="67">
        <f>IFERROR(Transactions[[#This Row],[Net of Sale]]-Transactions[[#This Row],[COGS]],"-")</f>
        <v>6000</v>
      </c>
      <c r="S713" s="67">
        <f>IFERROR(Transactions[[#This Row],[COGS]]*Assumptions!$C$1,"-")</f>
        <v>3000</v>
      </c>
      <c r="T713" s="67">
        <f>IFERROR(Transactions[[#This Row],[Output VAT(Liability)]]-Transactions[[#This Row],[Input VAT (Assets)]],"-")</f>
        <v>600</v>
      </c>
    </row>
  </sheetData>
  <dataConsolidate/>
  <conditionalFormatting sqref="P1:P1048576">
    <cfRule type="cellIs" dxfId="26" priority="4" operator="equal">
      <formula>"Neutral"</formula>
    </cfRule>
    <cfRule type="cellIs" dxfId="25" priority="5" operator="equal">
      <formula>"Negative"</formula>
    </cfRule>
    <cfRule type="cellIs" dxfId="24" priority="6" operator="equal">
      <formula>"Positive"</formula>
    </cfRule>
  </conditionalFormatting>
  <conditionalFormatting sqref="A1:XFD1048576">
    <cfRule type="cellIs" dxfId="23" priority="3" operator="lessThan">
      <formula>0</formula>
    </cfRule>
  </conditionalFormatting>
  <dataValidations count="3">
    <dataValidation type="list" allowBlank="1" showInputMessage="1" showErrorMessage="1" sqref="N3:N713">
      <formula1>"Cash, Cheques, Bank Transfer, Digital Curr, On Credit, Credit Card"</formula1>
    </dataValidation>
    <dataValidation type="list" allowBlank="1" showInputMessage="1" showErrorMessage="1" sqref="P3:P713">
      <formula1>"Positive, Neutral, Negative"</formula1>
    </dataValidation>
    <dataValidation type="list" allowBlank="1" showInputMessage="1" showErrorMessage="1" sqref="E3:E713">
      <formula1>"Product, Service"</formula1>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showInputMessage="1" showErrorMessage="1">
          <x14:formula1>
            <xm:f>Assumptions!$O$3:$O$3000</xm:f>
          </x14:formula1>
          <xm:sqref>G3:G713</xm:sqref>
        </x14:dataValidation>
        <x14:dataValidation type="list" showInputMessage="1" showErrorMessage="1">
          <x14:formula1>
            <xm:f>Assumptions!$C$3:$C$3000</xm:f>
          </x14:formula1>
          <xm:sqref>F3:F713</xm:sqref>
        </x14:dataValidation>
        <x14:dataValidation type="list" showInputMessage="1" showErrorMessage="1">
          <x14:formula1>
            <xm:f>Assumptions!$Q$3:$Q$100</xm:f>
          </x14:formula1>
          <xm:sqref>H3:H713</xm:sqref>
        </x14:dataValidation>
        <x14:dataValidation type="list" showInputMessage="1" showErrorMessage="1">
          <x14:formula1>
            <xm:f>Assumptions!$S$3:$S$100</xm:f>
          </x14:formula1>
          <xm:sqref>O3:O713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Analyze</vt:lpstr>
      <vt:lpstr>Instructions</vt:lpstr>
      <vt:lpstr>Dashboard</vt:lpstr>
      <vt:lpstr>Assumptions</vt:lpstr>
      <vt:lpstr>Data Entry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Faysal</dc:creator>
  <cp:lastModifiedBy>Faysal</cp:lastModifiedBy>
  <dcterms:created xsi:type="dcterms:W3CDTF">2025-02-09T10:25:28Z</dcterms:created>
  <dcterms:modified xsi:type="dcterms:W3CDTF">2025-02-16T00:22:11Z</dcterms:modified>
</cp:coreProperties>
</file>